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0" windowWidth="20730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_FilterDatabase" localSheetId="0" hidden="1">Лист1!$A$12:$F$107</definedName>
    <definedName name="кровля">[1]Кровля!$A$1:$A$60</definedName>
    <definedName name="отделка">[1]Отделка!$A$1:$A$72</definedName>
  </definedNames>
  <calcPr calcId="125725"/>
</workbook>
</file>

<file path=xl/calcChain.xml><?xml version="1.0" encoding="utf-8"?>
<calcChain xmlns="http://schemas.openxmlformats.org/spreadsheetml/2006/main">
  <c r="D77" i="1"/>
  <c r="D81" s="1"/>
  <c r="D59"/>
  <c r="E91" l="1"/>
  <c r="E89"/>
  <c r="F105"/>
  <c r="F104"/>
  <c r="F103"/>
  <c r="F102"/>
  <c r="F101"/>
  <c r="F100" l="1"/>
  <c r="G100" s="1"/>
  <c r="D75" l="1"/>
  <c r="D73" s="1"/>
  <c r="F69"/>
  <c r="D64"/>
  <c r="D65" s="1"/>
  <c r="F65" s="1"/>
  <c r="F59"/>
  <c r="F99"/>
  <c r="D97"/>
  <c r="F97" s="1"/>
  <c r="E95"/>
  <c r="E93"/>
  <c r="D88"/>
  <c r="D89" s="1"/>
  <c r="C81"/>
  <c r="C79"/>
  <c r="D78"/>
  <c r="F78" s="1"/>
  <c r="C78"/>
  <c r="C77"/>
  <c r="C76"/>
  <c r="C75"/>
  <c r="D61"/>
  <c r="F61" s="1"/>
  <c r="F58"/>
  <c r="F57"/>
  <c r="D54"/>
  <c r="F54" s="1"/>
  <c r="C54"/>
  <c r="F53"/>
  <c r="C53"/>
  <c r="D52"/>
  <c r="F52" s="1"/>
  <c r="C52"/>
  <c r="D51"/>
  <c r="F51" s="1"/>
  <c r="C51"/>
  <c r="C48"/>
  <c r="D47"/>
  <c r="F47" s="1"/>
  <c r="F46"/>
  <c r="C46"/>
  <c r="F45"/>
  <c r="D44"/>
  <c r="F44" s="1"/>
  <c r="F41"/>
  <c r="C39"/>
  <c r="D38"/>
  <c r="D37"/>
  <c r="D39" s="1"/>
  <c r="F39" s="1"/>
  <c r="D32"/>
  <c r="F32" s="1"/>
  <c r="D31"/>
  <c r="F31" s="1"/>
  <c r="D28"/>
  <c r="F28" s="1"/>
  <c r="F27"/>
  <c r="F26"/>
  <c r="F25"/>
  <c r="F24"/>
  <c r="F23"/>
  <c r="D20"/>
  <c r="F20" s="1"/>
  <c r="F21" s="1"/>
  <c r="D19"/>
  <c r="F19" s="1"/>
  <c r="F18"/>
  <c r="F15"/>
  <c r="F14"/>
  <c r="F29" l="1"/>
  <c r="F37"/>
  <c r="F16"/>
  <c r="F75"/>
  <c r="F89"/>
  <c r="D90"/>
  <c r="D91" s="1"/>
  <c r="D40"/>
  <c r="F40" s="1"/>
  <c r="F42" s="1"/>
  <c r="F88"/>
  <c r="D79"/>
  <c r="F79" s="1"/>
  <c r="D92"/>
  <c r="F91"/>
  <c r="D82"/>
  <c r="F82" s="1"/>
  <c r="F81"/>
  <c r="D48"/>
  <c r="F48" s="1"/>
  <c r="D33"/>
  <c r="D49"/>
  <c r="F49" s="1"/>
  <c r="D60"/>
  <c r="F60" s="1"/>
  <c r="F62" s="1"/>
  <c r="D70"/>
  <c r="F70" s="1"/>
  <c r="D76"/>
  <c r="F76" s="1"/>
  <c r="F77"/>
  <c r="D50"/>
  <c r="F50" s="1"/>
  <c r="F64"/>
  <c r="F66" s="1"/>
  <c r="D71"/>
  <c r="F71" s="1"/>
  <c r="F90" l="1"/>
  <c r="F55"/>
  <c r="F92"/>
  <c r="D93"/>
  <c r="D74"/>
  <c r="F74" s="1"/>
  <c r="F73"/>
  <c r="D34"/>
  <c r="F34" s="1"/>
  <c r="F33"/>
  <c r="F83" l="1"/>
  <c r="F35"/>
  <c r="F84" s="1"/>
  <c r="D94"/>
  <c r="F93"/>
  <c r="F85" l="1"/>
  <c r="F86" s="1"/>
  <c r="F94"/>
  <c r="D95"/>
  <c r="F95" s="1"/>
  <c r="F96" l="1"/>
  <c r="F98" s="1"/>
  <c r="F106" l="1"/>
  <c r="F107" s="1"/>
  <c r="C1"/>
  <c r="A1" l="1"/>
</calcChain>
</file>

<file path=xl/sharedStrings.xml><?xml version="1.0" encoding="utf-8"?>
<sst xmlns="http://schemas.openxmlformats.org/spreadsheetml/2006/main" count="177" uniqueCount="120">
  <si>
    <t>Заказчик:</t>
  </si>
  <si>
    <t>Место строительства:</t>
  </si>
  <si>
    <t>Наименование объекта:</t>
  </si>
  <si>
    <t>Примечания:</t>
  </si>
  <si>
    <t>Раздел 1. Земляные работы, подготовка территории строительства, разбивка осей:</t>
  </si>
  <si>
    <t>Раздел 7. Проемы (окна, ворота, двери)</t>
  </si>
  <si>
    <t>Раздел 8. Внутренние перегородки</t>
  </si>
  <si>
    <t>Расчетная толщина сэндвич-паленей (кровля):</t>
  </si>
  <si>
    <t>Расчетная толщина сэндвич-паленей (стены):</t>
  </si>
  <si>
    <t>ИТОГО по разделу:</t>
  </si>
  <si>
    <t>ИТОГО ОБЩЕСТРОИТЕЛЬНЫЕ РАБОТЫ:</t>
  </si>
  <si>
    <t>Отопление и вентиляция (монтаж)</t>
  </si>
  <si>
    <t>Раздел 5. Наружные стены</t>
  </si>
  <si>
    <t>Себестоимость всего комплекса строительства:</t>
  </si>
  <si>
    <t>Наименование раздела/работ:</t>
  </si>
  <si>
    <t>Этажность здания:</t>
  </si>
  <si>
    <t>Количество</t>
  </si>
  <si>
    <t>Единица измерения</t>
  </si>
  <si>
    <t>Длины/широта/высота внутренняя этажа/высота общая здания:</t>
  </si>
  <si>
    <t xml:space="preserve">Цена за единицу </t>
  </si>
  <si>
    <t xml:space="preserve">Стоимость </t>
  </si>
  <si>
    <t>Огнезащита</t>
  </si>
  <si>
    <t>Монтаж металлокаркаса</t>
  </si>
  <si>
    <t>маш/час</t>
  </si>
  <si>
    <t>м3</t>
  </si>
  <si>
    <t>т</t>
  </si>
  <si>
    <t>м2</t>
  </si>
  <si>
    <t>Крепеж, доборные и тд</t>
  </si>
  <si>
    <t>компл</t>
  </si>
  <si>
    <t>Монтаж сэндвич-панелей</t>
  </si>
  <si>
    <t>шт</t>
  </si>
  <si>
    <t>Монтаж окон</t>
  </si>
  <si>
    <t>ИТОГО</t>
  </si>
  <si>
    <t>чел/час</t>
  </si>
  <si>
    <t>Буроям</t>
  </si>
  <si>
    <t>Профлист С20</t>
  </si>
  <si>
    <t>Фанера 18 мм</t>
  </si>
  <si>
    <t>Устройство пола</t>
  </si>
  <si>
    <t>Доска на обрешетку</t>
  </si>
  <si>
    <t>Сэндвич-панели 150 мм</t>
  </si>
  <si>
    <t xml:space="preserve">Двери внутренние </t>
  </si>
  <si>
    <t xml:space="preserve">Раздел 6. Кровля </t>
  </si>
  <si>
    <t>Двери входные металлические стандартные</t>
  </si>
  <si>
    <t xml:space="preserve">Монтаж дверей </t>
  </si>
  <si>
    <t>Монтаж панелей</t>
  </si>
  <si>
    <t>Расчетная толщина сэндвич-паленей (пол):</t>
  </si>
  <si>
    <t>Сэндвич-панели 200 мм</t>
  </si>
  <si>
    <t>Утеплитель мин. вата</t>
  </si>
  <si>
    <t>200мм</t>
  </si>
  <si>
    <t>150мм</t>
  </si>
  <si>
    <t>24х18</t>
  </si>
  <si>
    <t>Нони ВП</t>
  </si>
  <si>
    <t>Хабаровский край, Верхнебуреинский район</t>
  </si>
  <si>
    <t>Монтаж профлиста</t>
  </si>
  <si>
    <t>СТЕНЫ</t>
  </si>
  <si>
    <t xml:space="preserve">Панели ПВХ </t>
  </si>
  <si>
    <t>Подсистема под ПВХ панели</t>
  </si>
  <si>
    <t xml:space="preserve">ПОЛ </t>
  </si>
  <si>
    <t xml:space="preserve">Линолеум </t>
  </si>
  <si>
    <t>Укладка линолеума</t>
  </si>
  <si>
    <t>ПОТОЛОК</t>
  </si>
  <si>
    <t>КОЛИЧЕСТВО МАШИН НА ДОСТАВКУ:</t>
  </si>
  <si>
    <t>Цена за м2:</t>
  </si>
  <si>
    <t>Площадь здания общая/одного этажа, м2:</t>
  </si>
  <si>
    <t>Электрика  (материалы)</t>
  </si>
  <si>
    <t>Электрика (монтаж)</t>
  </si>
  <si>
    <t>АПС (материалы)</t>
  </si>
  <si>
    <t>АПС (монтаж)</t>
  </si>
  <si>
    <t xml:space="preserve">Раздел 10. Инженерные сети </t>
  </si>
  <si>
    <t>Раздел 11. Проектные работы</t>
  </si>
  <si>
    <t>Раздел 2. Фундаменты</t>
  </si>
  <si>
    <t>Гардеробная</t>
  </si>
  <si>
    <t>вн. высота 2,7м</t>
  </si>
  <si>
    <t>Разметка и вынос осей</t>
  </si>
  <si>
    <t>Работа бульдозера</t>
  </si>
  <si>
    <t>Винтовые сваи диам.114мм L=3,5м.</t>
  </si>
  <si>
    <t>Монтаж свай винтовых</t>
  </si>
  <si>
    <t>Раздел 3. Полы (профлист+утеплитель 200 мм + 2 слоя фанеры)</t>
  </si>
  <si>
    <t>Крепёж, пена монтажная</t>
  </si>
  <si>
    <t>Раздел 4. Металлический каркас, включая крыльца и кровлю</t>
  </si>
  <si>
    <t>Металлокаркас здания 45кг/м2</t>
  </si>
  <si>
    <t>Металлокаркас кровли 9кг/м2</t>
  </si>
  <si>
    <t>Профлист на отделку цоколя, карнизов с подсист.</t>
  </si>
  <si>
    <t>Крепеж, доборные, пена и тд</t>
  </si>
  <si>
    <t>Водосток в комплекте с желобами, трубами, крепежом, отводами</t>
  </si>
  <si>
    <t>м</t>
  </si>
  <si>
    <t>Воронка водосточная</t>
  </si>
  <si>
    <t>Коньковая планка</t>
  </si>
  <si>
    <t>Перфорированная планка Софит Snow Bird</t>
  </si>
  <si>
    <t>Устройство водостока</t>
  </si>
  <si>
    <t>Установка водосточных воронок</t>
  </si>
  <si>
    <t>Монтаж конькового нащельника</t>
  </si>
  <si>
    <t>Подшиф свеса перфорированной планкой</t>
  </si>
  <si>
    <t>Окна ПВХ в комплекте с откосной планкой, фурнитурой и подоконником</t>
  </si>
  <si>
    <t>Сэндвич-панели 100 мм</t>
  </si>
  <si>
    <t>Раздел 9. Отделочные работы</t>
  </si>
  <si>
    <t>Монтаж стального покрытия</t>
  </si>
  <si>
    <t>Металлический рифленый лист 3 мм</t>
  </si>
  <si>
    <t>Укладка кафеля на пол</t>
  </si>
  <si>
    <t>Плитка для пола Соло Крема 300*300</t>
  </si>
  <si>
    <t>Клей для кафеля и керамогранита</t>
  </si>
  <si>
    <t>Монтаж облицовки потолков</t>
  </si>
  <si>
    <t>Панели ПВХ с комплектующими (для помещений с влажным режимом)</t>
  </si>
  <si>
    <t>Неучтенные работы и материалы (около 3 %)</t>
  </si>
  <si>
    <t>%</t>
  </si>
  <si>
    <t>Отопление и вентиляция (материалы)</t>
  </si>
  <si>
    <t>Водоснабжение и канализация (материалы)</t>
  </si>
  <si>
    <t>Водоснабжение и канализация (монтаж)</t>
  </si>
  <si>
    <t>Раздел 10. Накладные расходы</t>
  </si>
  <si>
    <t>Раздел 11. Аренда автокрана</t>
  </si>
  <si>
    <t>теплоузел, вент.камера</t>
  </si>
  <si>
    <t>пом.№№ 6,7,8,9,16,17,18,19</t>
  </si>
  <si>
    <t>остальные</t>
  </si>
  <si>
    <t>пом.№№ 3,6,7,8,9,16,17,18,19</t>
  </si>
  <si>
    <t>Раздел 12. Сантехническое оборудование:</t>
  </si>
  <si>
    <t>Унитаз</t>
  </si>
  <si>
    <t>Раковина + смеситель</t>
  </si>
  <si>
    <t>Кабинка с дверью сантехническая</t>
  </si>
  <si>
    <t>Поддон душевой со смесителем</t>
  </si>
  <si>
    <t>Перегородка для душа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</si>
</sst>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wrapText="1"/>
    </xf>
    <xf numFmtId="164" fontId="5" fillId="2" borderId="1" xfId="1" applyFont="1" applyFill="1" applyBorder="1" applyAlignment="1">
      <alignment wrapText="1"/>
    </xf>
    <xf numFmtId="164" fontId="2" fillId="2" borderId="1" xfId="1" applyFont="1" applyFill="1" applyBorder="1" applyAlignment="1">
      <alignment horizontal="center" wrapText="1"/>
    </xf>
    <xf numFmtId="164" fontId="0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" fillId="0" borderId="0" xfId="0" applyFont="1"/>
    <xf numFmtId="0" fontId="0" fillId="0" borderId="1" xfId="0" applyBorder="1" applyAlignment="1">
      <alignment horizontal="center"/>
    </xf>
    <xf numFmtId="164" fontId="12" fillId="2" borderId="1" xfId="1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vertical="center" wrapText="1"/>
    </xf>
    <xf numFmtId="164" fontId="4" fillId="3" borderId="1" xfId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164" fontId="0" fillId="0" borderId="1" xfId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wrapText="1"/>
    </xf>
    <xf numFmtId="164" fontId="5" fillId="4" borderId="1" xfId="1" applyFont="1" applyFill="1" applyBorder="1" applyAlignment="1">
      <alignment wrapText="1"/>
    </xf>
    <xf numFmtId="164" fontId="0" fillId="4" borderId="1" xfId="1" applyFont="1" applyFill="1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1" fillId="0" borderId="3" xfId="0" applyFont="1" applyBorder="1" applyAlignment="1"/>
    <xf numFmtId="0" fontId="5" fillId="2" borderId="3" xfId="0" applyFont="1" applyFill="1" applyBorder="1" applyAlignment="1">
      <alignment wrapText="1"/>
    </xf>
    <xf numFmtId="0" fontId="9" fillId="0" borderId="3" xfId="0" applyFont="1" applyBorder="1" applyAlignment="1" applyProtection="1"/>
    <xf numFmtId="0" fontId="9" fillId="0" borderId="3" xfId="0" applyFont="1" applyBorder="1" applyAlignment="1" applyProtection="1">
      <alignment wrapText="1"/>
    </xf>
    <xf numFmtId="0" fontId="3" fillId="2" borderId="3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164" fontId="5" fillId="0" borderId="1" xfId="1" applyFont="1" applyFill="1" applyBorder="1" applyAlignment="1">
      <alignment wrapText="1"/>
    </xf>
    <xf numFmtId="164" fontId="2" fillId="0" borderId="1" xfId="1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164" fontId="0" fillId="0" borderId="1" xfId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164" fontId="3" fillId="0" borderId="1" xfId="1" applyFont="1" applyFill="1" applyBorder="1" applyAlignment="1">
      <alignment wrapText="1"/>
    </xf>
    <xf numFmtId="164" fontId="1" fillId="0" borderId="1" xfId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164" fontId="10" fillId="0" borderId="1" xfId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164" fontId="11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vertical="center" wrapText="1"/>
    </xf>
    <xf numFmtId="164" fontId="3" fillId="4" borderId="1" xfId="1" applyFont="1" applyFill="1" applyBorder="1" applyAlignment="1">
      <alignment horizontal="right" wrapText="1"/>
    </xf>
    <xf numFmtId="164" fontId="12" fillId="4" borderId="1" xfId="1" applyFont="1" applyFill="1" applyBorder="1" applyAlignment="1">
      <alignment horizontal="right" wrapText="1"/>
    </xf>
    <xf numFmtId="0" fontId="8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wrapText="1"/>
    </xf>
    <xf numFmtId="164" fontId="8" fillId="4" borderId="1" xfId="1" applyFont="1" applyFill="1" applyBorder="1" applyAlignment="1">
      <alignment wrapText="1"/>
    </xf>
    <xf numFmtId="164" fontId="7" fillId="4" borderId="1" xfId="1" applyFont="1" applyFill="1" applyBorder="1" applyAlignment="1">
      <alignment horizontal="center" wrapText="1"/>
    </xf>
    <xf numFmtId="0" fontId="5" fillId="4" borderId="3" xfId="0" applyFont="1" applyFill="1" applyBorder="1" applyAlignment="1">
      <alignment vertical="center" wrapText="1"/>
    </xf>
    <xf numFmtId="164" fontId="4" fillId="4" borderId="1" xfId="1" applyFont="1" applyFill="1" applyBorder="1" applyAlignment="1">
      <alignment horizontal="center" wrapText="1"/>
    </xf>
    <xf numFmtId="0" fontId="0" fillId="4" borderId="1" xfId="0" applyFill="1" applyBorder="1" applyAlignment="1">
      <alignment vertical="center" wrapText="1"/>
    </xf>
    <xf numFmtId="164" fontId="0" fillId="4" borderId="1" xfId="1" applyFont="1" applyFill="1" applyBorder="1" applyAlignment="1">
      <alignment vertical="center" wrapText="1"/>
    </xf>
    <xf numFmtId="164" fontId="12" fillId="4" borderId="1" xfId="1" applyFont="1" applyFill="1" applyBorder="1" applyAlignment="1">
      <alignment vertical="center" wrapText="1"/>
    </xf>
    <xf numFmtId="164" fontId="0" fillId="0" borderId="0" xfId="0" applyNumberFormat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1" applyFont="1" applyFill="1" applyBorder="1" applyAlignment="1">
      <alignment vertical="center" wrapText="1"/>
    </xf>
    <xf numFmtId="164" fontId="2" fillId="2" borderId="1" xfId="1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5" fillId="4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center" wrapText="1"/>
    </xf>
    <xf numFmtId="0" fontId="11" fillId="4" borderId="4" xfId="0" applyFont="1" applyFill="1" applyBorder="1" applyAlignment="1">
      <alignment horizontal="center" wrapText="1"/>
    </xf>
    <xf numFmtId="0" fontId="11" fillId="4" borderId="5" xfId="0" applyFont="1" applyFill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2;&#1047;%20220&#1095;&#1077;&#1083;%20&#1074;%20&#1075;.&#1040;&#1088;&#1093;&#1072;&#1085;&#1075;&#1077;&#1083;&#1100;&#1089;&#1082;,%20&#1071;&#1084;&#1072;&#1083;%20&#1057;&#1055;&#1043;/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86;&#1074;&#1086;&#1097;&#1077;&#1093;&#1088;&#1072;&#1085;&#1080;&#1083;&#1080;&#1097;&#1077;%20&#1074;%20&#1061;&#1052;&#1040;&#1054;/&#1057;&#1084;&#1077;&#1090;&#1072;%20&#1085;&#1072;%20&#1086;&#1074;&#1086;&#1097;&#1077;&#1093;&#1088;&#1072;&#1085;&#1080;&#1083;&#1080;&#1097;&#1077;%20&#1074;%20&#1061;&#1052;&#1040;&#10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Кровля'!$A$1:$C$60" sheetId="6"/>
      <definedName name="Прайс" refersTo="='Отделка'!$A$1:$C$72" sheetId="11"/>
    </defined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  <cell r="B61" t="str">
            <v>к-т</v>
          </cell>
          <cell r="C61">
            <v>0</v>
          </cell>
        </row>
        <row r="62">
          <cell r="A62" t="str">
            <v>Модуль без 2 коротких сторон, 6,229х2,434м, б=250мм</v>
          </cell>
          <cell r="B62" t="str">
            <v>к-т</v>
          </cell>
          <cell r="C62">
            <v>0</v>
          </cell>
        </row>
        <row r="63">
          <cell r="A63" t="str">
            <v>Монтаж второго и третьего этажа здания</v>
          </cell>
          <cell r="B63" t="str">
            <v>к-т</v>
          </cell>
          <cell r="C63">
            <v>3000</v>
          </cell>
        </row>
        <row r="64">
          <cell r="A64" t="str">
            <v>Монтаж первого этажа здания</v>
          </cell>
          <cell r="B64" t="str">
            <v>к-т</v>
          </cell>
          <cell r="C64">
            <v>2000</v>
          </cell>
        </row>
        <row r="65">
          <cell r="A65" t="str">
            <v>Монтаж сендвич-панелей стеновых</v>
          </cell>
          <cell r="B65" t="str">
            <v>м2</v>
          </cell>
          <cell r="C65">
            <v>160</v>
          </cell>
        </row>
        <row r="66">
          <cell r="A66" t="str">
            <v>Полный модуль, 6,229х2,434м, 150/200/200</v>
          </cell>
          <cell r="B66" t="str">
            <v>к-т</v>
          </cell>
          <cell r="C66">
            <v>0</v>
          </cell>
        </row>
        <row r="67">
          <cell r="A67" t="str">
            <v>Полный модуль, 6,229х2,434м, 200/300/250</v>
          </cell>
          <cell r="B67" t="str">
            <v>к-т</v>
          </cell>
          <cell r="C67">
            <v>0</v>
          </cell>
        </row>
        <row r="68">
          <cell r="A68" t="str">
            <v>Полный модуль, 6,229х2,434м, б=100мм</v>
          </cell>
          <cell r="B68" t="str">
            <v>к-т</v>
          </cell>
          <cell r="C68">
            <v>0</v>
          </cell>
        </row>
        <row r="69">
          <cell r="A69" t="str">
            <v>Полный модуль, 6,229х2,434м, б=150мм</v>
          </cell>
          <cell r="B69" t="str">
            <v>к-т</v>
          </cell>
          <cell r="C69">
            <v>0</v>
          </cell>
        </row>
        <row r="70">
          <cell r="A70" t="str">
            <v>Полный модуль, 6,229х2,434м, б=200мм</v>
          </cell>
          <cell r="B70" t="str">
            <v>к-т</v>
          </cell>
          <cell r="C70">
            <v>0</v>
          </cell>
        </row>
        <row r="71">
          <cell r="A71" t="str">
            <v>Полный модуль, 6,229х2,434м, б=250мм</v>
          </cell>
          <cell r="B71" t="str">
            <v>к-т</v>
          </cell>
          <cell r="C71">
            <v>0</v>
          </cell>
        </row>
        <row r="72">
          <cell r="A72" t="str">
            <v>Сборка СРМ</v>
          </cell>
          <cell r="B72" t="str">
            <v>к-т</v>
          </cell>
          <cell r="C72">
            <v>2000</v>
          </cell>
        </row>
      </sheetData>
      <sheetData sheetId="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  <cell r="B61" t="str">
            <v>м2</v>
          </cell>
          <cell r="C61">
            <v>300</v>
          </cell>
        </row>
        <row r="62">
          <cell r="A62">
            <v>0</v>
          </cell>
          <cell r="B62">
            <v>0</v>
          </cell>
          <cell r="C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</row>
      </sheetData>
      <sheetData sheetId="12">
        <row r="1">
          <cell r="A1" t="str">
            <v>-</v>
          </cell>
        </row>
        <row r="2">
          <cell r="A2" t="str">
            <v>Конструкции металлические въездных пандусов 1,2м</v>
          </cell>
        </row>
        <row r="3">
          <cell r="A3" t="str">
            <v>Конструкции металлические крыльц 1,2м</v>
          </cell>
        </row>
        <row r="4">
          <cell r="A4" t="str">
            <v>Конструкции металлические навеса</v>
          </cell>
        </row>
        <row r="5">
          <cell r="A5" t="str">
            <v>Конструкции металлические ограждения</v>
          </cell>
        </row>
        <row r="6">
          <cell r="A6" t="str">
            <v>Крыльца 1,2м</v>
          </cell>
        </row>
        <row r="7">
          <cell r="A7" t="str">
            <v>Лестница для 2-х эт здания - 0,95тн</v>
          </cell>
        </row>
        <row r="8">
          <cell r="A8" t="str">
            <v>Металлоконструкции входного крыльца - 2,3х2,3м - 0,4тн</v>
          </cell>
        </row>
        <row r="9">
          <cell r="A9" t="str">
            <v>Металлоконструкции входного крыльца - 2,3х2,3м - 0,4тн</v>
          </cell>
        </row>
        <row r="10">
          <cell r="A10" t="str">
            <v>Металлоконструкции въздного пандуса - 2,7х2м - 0,4тн</v>
          </cell>
        </row>
        <row r="11">
          <cell r="A11" t="str">
            <v>Монтаж металлоконструкций крыльц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definedNames>
      <definedName name="Прайс" refersTo="='Кровля'!$A$1:$C$57" sheetId="6"/>
    </definedNames>
    <sheetDataSet>
      <sheetData sheetId="0">
        <row r="1">
          <cell r="A1" t="str">
            <v>Здание овощехранилища</v>
          </cell>
          <cell r="C1" t="str">
            <v>ОАО ЦПКП "Оборонпромкомплекс"</v>
          </cell>
        </row>
        <row r="2">
          <cell r="A2">
            <v>1</v>
          </cell>
          <cell r="B2" t="str">
            <v>Наименование объекта:</v>
          </cell>
          <cell r="C2" t="str">
            <v>Здание овощехранилища</v>
          </cell>
        </row>
        <row r="3">
          <cell r="A3">
            <v>2</v>
          </cell>
          <cell r="B3" t="str">
            <v>Заказчик:</v>
          </cell>
          <cell r="C3" t="str">
            <v>ОАО ЦПКП "Оборонпромкомплекс"</v>
          </cell>
        </row>
        <row r="4">
          <cell r="A4">
            <v>3</v>
          </cell>
          <cell r="B4" t="str">
            <v>Место строительства:</v>
          </cell>
          <cell r="C4" t="str">
            <v>Тюменская область, Ханты-Мансийский автономный округ, Октябрьский район, п. Приобье, ул. Портовая 12</v>
          </cell>
        </row>
        <row r="5">
          <cell r="A5">
            <v>4</v>
          </cell>
          <cell r="B5" t="str">
            <v>Площадь здания по осям:</v>
          </cell>
          <cell r="C5">
            <v>1833.4617600000001</v>
          </cell>
        </row>
        <row r="6">
          <cell r="A6">
            <v>5</v>
          </cell>
          <cell r="B6" t="str">
            <v>Этажность здания:</v>
          </cell>
          <cell r="C6">
            <v>1</v>
          </cell>
        </row>
        <row r="7">
          <cell r="A7">
            <v>6</v>
          </cell>
          <cell r="B7" t="str">
            <v>Длины/широта</v>
          </cell>
          <cell r="C7" t="str">
            <v>73,456х24,960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2,5/4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200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150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55 км от Нягани (350 км от г.Ханты-Мансийск)</v>
          </cell>
        </row>
        <row r="12">
          <cell r="A12">
            <v>11</v>
          </cell>
          <cell r="B12" t="str">
            <v>Примечания:</v>
          </cell>
          <cell r="C12" t="str">
            <v>Фундамент выполняется силами Заказчика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-</v>
          </cell>
          <cell r="C14" t="str">
            <v>-</v>
          </cell>
        </row>
        <row r="15">
          <cell r="A15">
            <v>14</v>
          </cell>
          <cell r="B15" t="str">
            <v>-</v>
          </cell>
          <cell r="C15" t="str">
            <v>-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 xml:space="preserve">Фундамент </v>
          </cell>
        </row>
        <row r="21">
          <cell r="A21">
            <v>18</v>
          </cell>
          <cell r="B21" t="str">
            <v>-</v>
          </cell>
          <cell r="C21" t="str">
            <v>-</v>
          </cell>
        </row>
        <row r="22">
          <cell r="A22">
            <v>19</v>
          </cell>
          <cell r="B22" t="str">
            <v>-</v>
          </cell>
          <cell r="C22" t="str">
            <v>-</v>
          </cell>
        </row>
        <row r="23">
          <cell r="A23">
            <v>20</v>
          </cell>
          <cell r="B23" t="str">
            <v>-</v>
          </cell>
          <cell r="C23" t="str">
            <v>-</v>
          </cell>
        </row>
        <row r="24">
          <cell r="A24">
            <v>21</v>
          </cell>
          <cell r="B24" t="str">
            <v>-</v>
          </cell>
          <cell r="C24" t="str">
            <v>-</v>
          </cell>
        </row>
        <row r="25">
          <cell r="B25" t="str">
            <v>-</v>
          </cell>
          <cell r="C25" t="str">
            <v>-</v>
          </cell>
        </row>
        <row r="26">
          <cell r="B26" t="str">
            <v>-</v>
          </cell>
          <cell r="C26" t="str">
            <v>-</v>
          </cell>
        </row>
        <row r="27">
          <cell r="B27" t="str">
            <v>-</v>
          </cell>
          <cell r="C27" t="str">
            <v>-</v>
          </cell>
        </row>
        <row r="28">
          <cell r="A28">
            <v>22</v>
          </cell>
          <cell r="B28" t="str">
            <v>-</v>
          </cell>
          <cell r="C28" t="str">
            <v>-</v>
          </cell>
        </row>
        <row r="29">
          <cell r="A29">
            <v>23</v>
          </cell>
          <cell r="B29" t="str">
            <v>ИТОГО по разделу:</v>
          </cell>
        </row>
        <row r="30">
          <cell r="A30">
            <v>24</v>
          </cell>
          <cell r="B30" t="str">
            <v>Балки фундаментные монолитные</v>
          </cell>
        </row>
        <row r="31">
          <cell r="A31">
            <v>25</v>
          </cell>
          <cell r="B31" t="str">
            <v>-</v>
          </cell>
          <cell r="C31" t="str">
            <v>-</v>
          </cell>
        </row>
        <row r="32">
          <cell r="A32">
            <v>26</v>
          </cell>
          <cell r="B32" t="str">
            <v>-</v>
          </cell>
          <cell r="C32" t="str">
            <v>-</v>
          </cell>
        </row>
        <row r="33">
          <cell r="A33">
            <v>27</v>
          </cell>
          <cell r="B33" t="str">
            <v>-</v>
          </cell>
          <cell r="C33" t="str">
            <v>-</v>
          </cell>
        </row>
        <row r="34">
          <cell r="A34">
            <v>28</v>
          </cell>
          <cell r="B34" t="str">
            <v>-</v>
          </cell>
          <cell r="C34" t="str">
            <v>-</v>
          </cell>
        </row>
        <row r="35">
          <cell r="A35">
            <v>29</v>
          </cell>
          <cell r="B35" t="str">
            <v>-</v>
          </cell>
          <cell r="C35" t="str">
            <v>-</v>
          </cell>
        </row>
        <row r="36">
          <cell r="B36" t="str">
            <v>-</v>
          </cell>
          <cell r="C36" t="str">
            <v>-</v>
          </cell>
        </row>
        <row r="37">
          <cell r="B37" t="str">
            <v>-</v>
          </cell>
          <cell r="C37" t="str">
            <v>-</v>
          </cell>
        </row>
        <row r="38">
          <cell r="B38" t="str">
            <v>-</v>
          </cell>
          <cell r="C38" t="str">
            <v>-</v>
          </cell>
        </row>
        <row r="39">
          <cell r="A39">
            <v>30</v>
          </cell>
          <cell r="B39" t="str">
            <v>-</v>
          </cell>
          <cell r="C39" t="str">
            <v>-</v>
          </cell>
        </row>
        <row r="40">
          <cell r="A40">
            <v>31</v>
          </cell>
          <cell r="B40" t="str">
            <v>-</v>
          </cell>
          <cell r="C40" t="str">
            <v>-</v>
          </cell>
        </row>
        <row r="41">
          <cell r="A41">
            <v>32</v>
          </cell>
          <cell r="B41" t="str">
            <v>-</v>
          </cell>
          <cell r="C41" t="str">
            <v>-</v>
          </cell>
        </row>
        <row r="42">
          <cell r="A42">
            <v>33</v>
          </cell>
          <cell r="B42" t="str">
            <v>ИТОГО по разделу:</v>
          </cell>
        </row>
        <row r="43">
          <cell r="A43">
            <v>34</v>
          </cell>
          <cell r="B43" t="str">
            <v>Полы</v>
          </cell>
        </row>
        <row r="44">
          <cell r="A44">
            <v>35</v>
          </cell>
          <cell r="B44" t="str">
            <v>-</v>
          </cell>
          <cell r="C44" t="str">
            <v>-</v>
          </cell>
        </row>
        <row r="45">
          <cell r="A45">
            <v>36</v>
          </cell>
          <cell r="B45" t="str">
            <v>-</v>
          </cell>
          <cell r="C45" t="str">
            <v>-</v>
          </cell>
        </row>
        <row r="46">
          <cell r="A46">
            <v>37</v>
          </cell>
          <cell r="B46" t="str">
            <v>-</v>
          </cell>
          <cell r="C46" t="str">
            <v>-</v>
          </cell>
        </row>
        <row r="47">
          <cell r="B47" t="str">
            <v>-</v>
          </cell>
          <cell r="C47" t="str">
            <v>-</v>
          </cell>
        </row>
        <row r="48">
          <cell r="B48" t="str">
            <v>-</v>
          </cell>
          <cell r="C48" t="str">
            <v>-</v>
          </cell>
        </row>
        <row r="49">
          <cell r="B49" t="str">
            <v>-</v>
          </cell>
          <cell r="C49" t="str">
            <v>-</v>
          </cell>
        </row>
        <row r="50">
          <cell r="A50">
            <v>38</v>
          </cell>
          <cell r="B50" t="str">
            <v>-</v>
          </cell>
          <cell r="C50" t="str">
            <v>-</v>
          </cell>
        </row>
        <row r="51">
          <cell r="A51">
            <v>39</v>
          </cell>
          <cell r="B51" t="str">
            <v>-</v>
          </cell>
          <cell r="C51" t="str">
            <v>-</v>
          </cell>
        </row>
        <row r="52">
          <cell r="A52">
            <v>40</v>
          </cell>
          <cell r="B52" t="str">
            <v>ИТОГО по разделу:</v>
          </cell>
        </row>
        <row r="53">
          <cell r="A53">
            <v>41</v>
          </cell>
          <cell r="B53" t="str">
            <v>Металлокаркас:</v>
          </cell>
        </row>
        <row r="54">
          <cell r="A54">
            <v>42</v>
          </cell>
          <cell r="B54" t="str">
            <v>-</v>
          </cell>
          <cell r="C54" t="str">
            <v>-</v>
          </cell>
        </row>
        <row r="55">
          <cell r="B55" t="str">
            <v>-</v>
          </cell>
          <cell r="C55" t="str">
            <v>-</v>
          </cell>
        </row>
        <row r="56">
          <cell r="B56" t="str">
            <v>-</v>
          </cell>
          <cell r="C56" t="str">
            <v>-</v>
          </cell>
        </row>
        <row r="57">
          <cell r="B57" t="str">
            <v>-</v>
          </cell>
          <cell r="C57" t="str">
            <v>-</v>
          </cell>
        </row>
      </sheetData>
      <sheetData sheetId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Опалубка и прочие материалы</v>
          </cell>
          <cell r="B5" t="str">
            <v>м3</v>
          </cell>
          <cell r="C5">
            <v>500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Арматура</v>
          </cell>
          <cell r="B7" t="str">
            <v>т</v>
          </cell>
          <cell r="C7">
            <v>28000</v>
          </cell>
        </row>
        <row r="8">
          <cell r="A8" t="str">
            <v>Опалубка и прочие материалы</v>
          </cell>
          <cell r="B8" t="str">
            <v>м3</v>
          </cell>
          <cell r="C8">
            <v>500</v>
          </cell>
        </row>
        <row r="9">
          <cell r="A9" t="str">
            <v>Битум для гидроизоляции</v>
          </cell>
          <cell r="B9" t="str">
            <v>т</v>
          </cell>
          <cell r="C9">
            <v>23000</v>
          </cell>
        </row>
        <row r="10">
          <cell r="A10" t="str">
            <v>Гидроизоляция фундаментов, включая фундамент под колонны</v>
          </cell>
          <cell r="B10" t="str">
            <v>м2</v>
          </cell>
          <cell r="C10">
            <v>80</v>
          </cell>
        </row>
        <row r="11">
          <cell r="A11" t="str">
            <v>Утеплитель пенополистирол 100 мм</v>
          </cell>
          <cell r="B11" t="str">
            <v>м3</v>
          </cell>
          <cell r="C11">
            <v>5000</v>
          </cell>
        </row>
        <row r="12">
          <cell r="A12" t="str">
            <v>Винтовые сваи диам.114мм L=2,5м.</v>
          </cell>
          <cell r="B12" t="str">
            <v>шт</v>
          </cell>
          <cell r="C12">
            <v>5000</v>
          </cell>
        </row>
        <row r="13">
          <cell r="A13" t="str">
            <v>Винтовые сваи диам.114мм L=3,5м.</v>
          </cell>
          <cell r="B13" t="str">
            <v>шт</v>
          </cell>
          <cell r="C13">
            <v>5500</v>
          </cell>
        </row>
        <row r="14">
          <cell r="A14" t="str">
            <v>Винтовые сваи диам.76мм L=2,5м.</v>
          </cell>
          <cell r="B14" t="str">
            <v>шт</v>
          </cell>
          <cell r="C14">
            <v>4100</v>
          </cell>
        </row>
        <row r="15">
          <cell r="A15" t="str">
            <v>Винтовые сваи диам.76мм L=3,5м.</v>
          </cell>
          <cell r="B15" t="str">
            <v>шт</v>
          </cell>
          <cell r="C15">
            <v>4600</v>
          </cell>
        </row>
        <row r="16">
          <cell r="A16" t="str">
            <v>Буроям</v>
          </cell>
          <cell r="B16" t="str">
            <v>маш/час</v>
          </cell>
          <cell r="C16">
            <v>2000</v>
          </cell>
        </row>
        <row r="17">
          <cell r="A17" t="str">
            <v>Устройство утеплителя</v>
          </cell>
          <cell r="B17" t="str">
            <v>м3</v>
          </cell>
          <cell r="C17">
            <v>500</v>
          </cell>
        </row>
        <row r="18">
          <cell r="A18" t="str">
            <v>Устройство ж/б конструкций</v>
          </cell>
          <cell r="B18" t="str">
            <v>м3</v>
          </cell>
          <cell r="C18">
            <v>2500</v>
          </cell>
        </row>
      </sheetData>
      <sheetData sheetId="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Арматура</v>
          </cell>
          <cell r="B8" t="str">
            <v>т</v>
          </cell>
          <cell r="C8">
            <v>28000</v>
          </cell>
        </row>
      </sheetData>
      <sheetData sheetId="4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заводского изготовления</v>
          </cell>
          <cell r="B5" t="str">
            <v>т</v>
          </cell>
          <cell r="C5">
            <v>42000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Крепеж, доборные, пена и тд</v>
          </cell>
          <cell r="B2" t="str">
            <v>компл</v>
          </cell>
          <cell r="C2">
            <v>240</v>
          </cell>
        </row>
        <row r="3">
          <cell r="A3" t="str">
            <v>Монтаж сендвич-панелей стеновых</v>
          </cell>
          <cell r="B3" t="str">
            <v>м2</v>
          </cell>
          <cell r="C3">
            <v>160</v>
          </cell>
        </row>
        <row r="4">
          <cell r="A4" t="str">
            <v>Сборка СРМ</v>
          </cell>
          <cell r="B4" t="str">
            <v>к-т</v>
          </cell>
          <cell r="C4">
            <v>2000</v>
          </cell>
        </row>
        <row r="5">
          <cell r="A5" t="str">
            <v>Монтаж первого этажа здания</v>
          </cell>
          <cell r="B5" t="str">
            <v>к-т</v>
          </cell>
          <cell r="C5">
            <v>2000</v>
          </cell>
        </row>
        <row r="6">
          <cell r="A6" t="str">
            <v>Монтаж второго и третьего этажа здания</v>
          </cell>
          <cell r="B6" t="str">
            <v>к-т</v>
          </cell>
          <cell r="C6">
            <v>3000</v>
          </cell>
        </row>
        <row r="7">
          <cell r="A7" t="str">
            <v>Эксплуатация автокрана</v>
          </cell>
          <cell r="B7" t="str">
            <v>маш-час</v>
          </cell>
          <cell r="C7">
            <v>2000</v>
          </cell>
        </row>
        <row r="8">
          <cell r="A8" t="str">
            <v>Сэндвич-панели б=150 мм</v>
          </cell>
          <cell r="B8" t="str">
            <v>м2</v>
          </cell>
          <cell r="C8">
            <v>1300</v>
          </cell>
        </row>
        <row r="9">
          <cell r="A9" t="str">
            <v>Сэндвич-панели б=200 мм</v>
          </cell>
          <cell r="B9" t="str">
            <v>м2</v>
          </cell>
          <cell r="C9">
            <v>1500</v>
          </cell>
        </row>
        <row r="10">
          <cell r="A10" t="str">
            <v>Сэндвич-панели б=100 мм</v>
          </cell>
          <cell r="B10" t="str">
            <v>м2</v>
          </cell>
          <cell r="C10">
            <v>1100</v>
          </cell>
        </row>
        <row r="11">
          <cell r="A11" t="str">
            <v>Полный модуль, 6,229х2,434м, б=100мм</v>
          </cell>
          <cell r="B11" t="str">
            <v>к-т</v>
          </cell>
          <cell r="C11">
            <v>141750</v>
          </cell>
        </row>
        <row r="12">
          <cell r="A12" t="str">
            <v>Модуль без 1 длинной стороны, 6,229х2,434м, б=100мм</v>
          </cell>
          <cell r="B12" t="str">
            <v>к-т</v>
          </cell>
          <cell r="C12">
            <v>124740</v>
          </cell>
        </row>
        <row r="13">
          <cell r="A13" t="str">
            <v>Модуль без 1 короткой стороны, 6,229х2,434м, б=100мм</v>
          </cell>
          <cell r="B13" t="str">
            <v>к-т</v>
          </cell>
          <cell r="C13">
            <v>134662.5</v>
          </cell>
        </row>
        <row r="14">
          <cell r="A14" t="str">
            <v>Модуль без 2 длинных сторон, 6,229х2,434м, б=100мм</v>
          </cell>
          <cell r="B14" t="str">
            <v>к-т</v>
          </cell>
          <cell r="C14">
            <v>106312.5</v>
          </cell>
        </row>
        <row r="15">
          <cell r="A15" t="str">
            <v>Модуль без 2 коротких сторон, 6,229х2,434м, б=100мм</v>
          </cell>
          <cell r="B15" t="str">
            <v>к-т</v>
          </cell>
          <cell r="C15">
            <v>120487.5</v>
          </cell>
        </row>
        <row r="16">
          <cell r="A16" t="str">
            <v>Модуль без 1 длинной и 1короткой стороны, 6,229х2,434м, б=100мм</v>
          </cell>
          <cell r="B16" t="str">
            <v>к-т</v>
          </cell>
          <cell r="C16">
            <v>114817.5</v>
          </cell>
        </row>
        <row r="17">
          <cell r="A17" t="str">
            <v>Модуль без 2 длинных и 1короткой стороны, 6,229х2,434м, б=100мм</v>
          </cell>
          <cell r="B17" t="str">
            <v>к-т</v>
          </cell>
          <cell r="C17">
            <v>102060</v>
          </cell>
        </row>
        <row r="18">
          <cell r="A18" t="str">
            <v>Модуль без 2 коротких и 1длинной стороны, 6,229х2,434м, б=100мм</v>
          </cell>
          <cell r="B18" t="str">
            <v>к-т</v>
          </cell>
          <cell r="C18">
            <v>113400</v>
          </cell>
        </row>
        <row r="19">
          <cell r="A19" t="str">
            <v>Кассета кровли, б=100мм</v>
          </cell>
          <cell r="B19" t="str">
            <v>м2</v>
          </cell>
          <cell r="C19">
            <v>2782.5</v>
          </cell>
        </row>
        <row r="20">
          <cell r="A20" t="str">
            <v>Кассета пола, б=100мм</v>
          </cell>
          <cell r="B20" t="str">
            <v>м2</v>
          </cell>
          <cell r="C20">
            <v>2782.5</v>
          </cell>
        </row>
        <row r="21">
          <cell r="A21" t="str">
            <v>Тамбур 2*2м, б=100мм</v>
          </cell>
          <cell r="B21" t="str">
            <v>к-т</v>
          </cell>
          <cell r="C21">
            <v>35280</v>
          </cell>
        </row>
        <row r="22">
          <cell r="A22" t="str">
            <v>Тамбур 2*1,5м, б=100мм</v>
          </cell>
          <cell r="B22" t="str">
            <v>к-т</v>
          </cell>
          <cell r="C22">
            <v>26460</v>
          </cell>
        </row>
        <row r="23">
          <cell r="A23" t="str">
            <v>Полный модуль, 6,229х2,434м, б=150мм</v>
          </cell>
          <cell r="B23" t="str">
            <v>к-т</v>
          </cell>
          <cell r="C23">
            <v>163012.5</v>
          </cell>
        </row>
        <row r="24">
          <cell r="A24" t="str">
            <v>Модуль без 1 длинной стороны, 6,229х2,434м, б=150мм</v>
          </cell>
          <cell r="B24" t="str">
            <v>к-т</v>
          </cell>
          <cell r="C24">
            <v>143451</v>
          </cell>
        </row>
        <row r="25">
          <cell r="A25" t="str">
            <v>Модуль без 1 короткой стороны, 6,229х2,434м, б=150мм</v>
          </cell>
          <cell r="B25" t="str">
            <v>к-т</v>
          </cell>
          <cell r="C25">
            <v>154862.39999999999</v>
          </cell>
        </row>
        <row r="26">
          <cell r="A26" t="str">
            <v>Модуль без 2 длинных сторон, 6,229х2,434м, б=150мм</v>
          </cell>
          <cell r="B26" t="str">
            <v>к-т</v>
          </cell>
          <cell r="C26">
            <v>122259.90000000001</v>
          </cell>
        </row>
        <row r="27">
          <cell r="A27" t="str">
            <v>Модуль без 2 коротких сторон, 6,229х2,434м, б=150мм</v>
          </cell>
          <cell r="B27" t="str">
            <v>к-т</v>
          </cell>
          <cell r="C27">
            <v>138561.15</v>
          </cell>
        </row>
        <row r="28">
          <cell r="A28" t="str">
            <v>Модуль без 1 длинной и 1короткой стороны, 6,229х2,434м, б=150мм</v>
          </cell>
          <cell r="B28" t="str">
            <v>к-т</v>
          </cell>
          <cell r="C28">
            <v>132040.65</v>
          </cell>
        </row>
        <row r="29">
          <cell r="A29" t="str">
            <v>Модуль без 2 длинных и 1короткой стороны, 6,229х2,434м, б=150мм</v>
          </cell>
          <cell r="B29" t="str">
            <v>к-т</v>
          </cell>
          <cell r="C29">
            <v>12369</v>
          </cell>
        </row>
        <row r="30">
          <cell r="A30" t="str">
            <v>Модуль без 2 коротких и 1длинной стороны, 6,229х2,434м, б=150мм</v>
          </cell>
          <cell r="B30" t="str">
            <v>к-т</v>
          </cell>
          <cell r="C30">
            <v>130410</v>
          </cell>
        </row>
        <row r="31">
          <cell r="A31" t="str">
            <v>Кассета кровли, б=150мм</v>
          </cell>
          <cell r="B31" t="str">
            <v>м2</v>
          </cell>
          <cell r="C31">
            <v>2940</v>
          </cell>
        </row>
        <row r="32">
          <cell r="A32" t="str">
            <v>Кассета пола, б=150мм</v>
          </cell>
          <cell r="B32" t="str">
            <v>м2</v>
          </cell>
          <cell r="C32">
            <v>2940</v>
          </cell>
        </row>
        <row r="33">
          <cell r="A33" t="str">
            <v>Тамбур 2*2м, б=150мм</v>
          </cell>
          <cell r="B33" t="str">
            <v>к-т</v>
          </cell>
          <cell r="C33">
            <v>40572</v>
          </cell>
        </row>
        <row r="34">
          <cell r="A34" t="str">
            <v>Тамбур 2*1,5м, б=150мм</v>
          </cell>
          <cell r="B34" t="str">
            <v>к-т</v>
          </cell>
          <cell r="C34">
            <v>30429</v>
          </cell>
        </row>
        <row r="35">
          <cell r="A35" t="str">
            <v>Полный модуль, 6,229х2,434м, б=200мм</v>
          </cell>
          <cell r="B35" t="str">
            <v>к-т</v>
          </cell>
          <cell r="C35">
            <v>184275</v>
          </cell>
        </row>
        <row r="36">
          <cell r="A36" t="str">
            <v>Модуль без 1 длинной стороны, 6,229х2,434м, б=200мм</v>
          </cell>
          <cell r="B36" t="str">
            <v>к-т</v>
          </cell>
          <cell r="C36">
            <v>162162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175061.25</v>
          </cell>
        </row>
        <row r="38">
          <cell r="A38" t="str">
            <v>Модуль без 2 длинных сторон, 6,229х2,434м, б=200мм</v>
          </cell>
          <cell r="B38" t="str">
            <v>к-т</v>
          </cell>
          <cell r="C38">
            <v>138206.25</v>
          </cell>
        </row>
        <row r="39">
          <cell r="A39" t="str">
            <v>Модуль без 2 коротких сторон, 6,229х2,434м, б=200мм</v>
          </cell>
          <cell r="B39" t="str">
            <v>к-т</v>
          </cell>
          <cell r="C39">
            <v>156633.75</v>
          </cell>
        </row>
        <row r="40">
          <cell r="A40" t="str">
            <v>Модуль без 1 длинной и 1короткой стороны, 6,229х2,434м, б=200мм</v>
          </cell>
          <cell r="B40" t="str">
            <v>к-т</v>
          </cell>
          <cell r="C40">
            <v>149262.75</v>
          </cell>
        </row>
        <row r="41">
          <cell r="A41" t="str">
            <v>Модуль без 2 длинных и 1короткой стороны, 6,229х2,434м, б=200мм</v>
          </cell>
          <cell r="B41" t="str">
            <v>к-т</v>
          </cell>
          <cell r="C41">
            <v>132678</v>
          </cell>
        </row>
        <row r="42">
          <cell r="A42" t="str">
            <v>Модуль без 2 коротких и 1длинной стороны, 6,229х2,434м, б=200мм</v>
          </cell>
          <cell r="B42" t="str">
            <v>к-т</v>
          </cell>
          <cell r="C42">
            <v>147420</v>
          </cell>
        </row>
        <row r="43">
          <cell r="A43" t="str">
            <v>Кассета кровли, б=200мм</v>
          </cell>
          <cell r="B43" t="str">
            <v>м2</v>
          </cell>
          <cell r="C43">
            <v>3097.5</v>
          </cell>
        </row>
        <row r="44">
          <cell r="A44" t="str">
            <v>Кассета пола, б=200мм</v>
          </cell>
          <cell r="B44" t="str">
            <v>м2</v>
          </cell>
          <cell r="C44">
            <v>3097.5</v>
          </cell>
        </row>
        <row r="45">
          <cell r="A45" t="str">
            <v>Тамбур 2*2м, б=200мм</v>
          </cell>
          <cell r="B45" t="str">
            <v>к-т</v>
          </cell>
          <cell r="C45">
            <v>45864</v>
          </cell>
        </row>
        <row r="46">
          <cell r="A46" t="str">
            <v>Тамбур 2*1,5м, б=200мм</v>
          </cell>
          <cell r="B46" t="str">
            <v>к-т</v>
          </cell>
          <cell r="C46">
            <v>34398</v>
          </cell>
        </row>
        <row r="47">
          <cell r="A47" t="str">
            <v>Полный модуль, 6,229х2,434м, б=250мм</v>
          </cell>
          <cell r="B47" t="str">
            <v>к-т</v>
          </cell>
          <cell r="C47">
            <v>205537.5</v>
          </cell>
        </row>
        <row r="48">
          <cell r="A48" t="str">
            <v>Модуль без 1 длинной стороны, 6,229х2,434м, б=250мм</v>
          </cell>
          <cell r="B48" t="str">
            <v>к-т</v>
          </cell>
          <cell r="C48">
            <v>180873</v>
          </cell>
        </row>
        <row r="49">
          <cell r="A49" t="str">
            <v>Модуль без 1 короткой стороны, 6,229х2,434м, б=250мм</v>
          </cell>
          <cell r="B49" t="str">
            <v>к-т</v>
          </cell>
          <cell r="C49">
            <v>195261.15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154153.65</v>
          </cell>
        </row>
        <row r="51">
          <cell r="A51" t="str">
            <v>Модуль без 2 коротких сторон, 6,229х2,434м, б=250мм</v>
          </cell>
          <cell r="B51" t="str">
            <v>к-т</v>
          </cell>
          <cell r="C51">
            <v>174707.4</v>
          </cell>
        </row>
        <row r="52">
          <cell r="A52" t="str">
            <v>Модуль без 1 длинной и 1короткой стороны, 6,229х2,434м, б=250мм</v>
          </cell>
          <cell r="B52" t="str">
            <v>к-т</v>
          </cell>
          <cell r="C52">
            <v>166485.9</v>
          </cell>
        </row>
        <row r="53">
          <cell r="A53" t="str">
            <v>Модуль без 2 длинных и 1короткой стороны, 6,229х2,434м, б=250мм</v>
          </cell>
          <cell r="B53" t="str">
            <v>к-т</v>
          </cell>
          <cell r="C53">
            <v>147987</v>
          </cell>
        </row>
        <row r="54">
          <cell r="A54" t="str">
            <v>Модуль без 2 коротких и 1длинной стороны, 6,229х2,434м, б=250мм</v>
          </cell>
          <cell r="B54" t="str">
            <v>к-т</v>
          </cell>
          <cell r="C54">
            <v>164430</v>
          </cell>
        </row>
        <row r="55">
          <cell r="A55" t="str">
            <v>Кассета кровли, б=250мм</v>
          </cell>
          <cell r="B55" t="str">
            <v>м2</v>
          </cell>
          <cell r="C55">
            <v>3255</v>
          </cell>
        </row>
        <row r="56">
          <cell r="A56" t="str">
            <v>Кассета пола, б=250мм</v>
          </cell>
          <cell r="B56" t="str">
            <v>м2</v>
          </cell>
          <cell r="C56">
            <v>3255</v>
          </cell>
        </row>
        <row r="57">
          <cell r="A57" t="str">
            <v>Тамбур 2*2м, б=250мм</v>
          </cell>
          <cell r="B57" t="str">
            <v>к-т</v>
          </cell>
          <cell r="C57">
            <v>51156</v>
          </cell>
        </row>
      </sheetData>
      <sheetData sheetId="6">
        <row r="1">
          <cell r="A1">
            <v>0</v>
          </cell>
          <cell r="B1">
            <v>0</v>
          </cell>
          <cell r="C1">
            <v>0</v>
          </cell>
        </row>
        <row r="2">
          <cell r="A2" t="str">
            <v>Монтаж сендвичпанелей кровельных</v>
          </cell>
          <cell r="B2" t="str">
            <v>м2</v>
          </cell>
          <cell r="C2">
            <v>180</v>
          </cell>
        </row>
        <row r="3">
          <cell r="A3" t="str">
            <v>Монтаж кровли (двухскатная)</v>
          </cell>
          <cell r="B3" t="str">
            <v>м2</v>
          </cell>
          <cell r="C3">
            <v>250</v>
          </cell>
        </row>
        <row r="4">
          <cell r="A4" t="str">
            <v>Устройство водостока</v>
          </cell>
          <cell r="B4" t="str">
            <v>м</v>
          </cell>
          <cell r="C4">
            <v>120</v>
          </cell>
        </row>
        <row r="5">
          <cell r="A5" t="str">
            <v>Монтаж металлоконструкций</v>
          </cell>
          <cell r="B5" t="str">
            <v>тн</v>
          </cell>
          <cell r="C5">
            <v>7000</v>
          </cell>
        </row>
        <row r="6">
          <cell r="A6" t="str">
            <v>Эксплуатация автокрана</v>
          </cell>
          <cell r="B6" t="str">
            <v>маш-час</v>
          </cell>
          <cell r="C6">
            <v>2000</v>
          </cell>
        </row>
        <row r="7">
          <cell r="A7" t="str">
            <v>Сэндвичпанели б=150 мм</v>
          </cell>
          <cell r="B7" t="str">
            <v>м2</v>
          </cell>
          <cell r="C7">
            <v>1300</v>
          </cell>
        </row>
        <row r="8">
          <cell r="A8" t="str">
            <v>Сэндвичпанели б=200 мм</v>
          </cell>
          <cell r="B8" t="str">
            <v>м2</v>
          </cell>
          <cell r="C8">
            <v>1500</v>
          </cell>
        </row>
        <row r="9">
          <cell r="A9" t="str">
            <v>Сэндвичпанели б=100 мм</v>
          </cell>
          <cell r="B9" t="str">
            <v>м2</v>
          </cell>
          <cell r="C9">
            <v>1100</v>
          </cell>
        </row>
        <row r="10">
          <cell r="A10" t="str">
            <v>Крепеж, доборные, пена и тд</v>
          </cell>
          <cell r="B10" t="str">
            <v>компл</v>
          </cell>
          <cell r="C10">
            <v>190</v>
          </cell>
        </row>
        <row r="11">
          <cell r="A11" t="str">
            <v xml:space="preserve">    профнастил оцинкованный Н1147500,9</v>
          </cell>
          <cell r="B11" t="str">
            <v>м2</v>
          </cell>
          <cell r="C11">
            <v>322.02999999999997</v>
          </cell>
        </row>
        <row r="12">
          <cell r="A12" t="str">
            <v>Профлист Н44</v>
          </cell>
          <cell r="B12" t="str">
            <v>м2</v>
          </cell>
          <cell r="C12">
            <v>370</v>
          </cell>
        </row>
        <row r="13">
          <cell r="A13" t="str">
            <v xml:space="preserve">    профнастил оцинкованный с2110000,7</v>
          </cell>
          <cell r="B13" t="str">
            <v>м2</v>
          </cell>
          <cell r="C13">
            <v>322.02999999999997</v>
          </cell>
        </row>
        <row r="14">
          <cell r="A14" t="str">
            <v xml:space="preserve">    Бикрост ЭПП 15 м</v>
          </cell>
          <cell r="B14" t="str">
            <v>м2</v>
          </cell>
          <cell r="C14">
            <v>69</v>
          </cell>
        </row>
        <row r="15">
          <cell r="A15" t="str">
            <v xml:space="preserve">    разделительный слой из пленки геотекстиль</v>
          </cell>
          <cell r="B15" t="str">
            <v>м2</v>
          </cell>
          <cell r="C15">
            <v>31.36</v>
          </cell>
        </row>
        <row r="16">
          <cell r="A16" t="str">
            <v xml:space="preserve">    мембрана ПЛАСТФОИЛ NORD 1.2мм</v>
          </cell>
          <cell r="B16" t="str">
            <v>м2</v>
          </cell>
          <cell r="C16">
            <v>110.17</v>
          </cell>
        </row>
        <row r="17">
          <cell r="A17" t="str">
            <v xml:space="preserve">    минеральная плита Лайнрок РУФ Н</v>
          </cell>
          <cell r="B17" t="str">
            <v>м3</v>
          </cell>
          <cell r="C17">
            <v>4406.78</v>
          </cell>
        </row>
        <row r="18">
          <cell r="A18" t="str">
            <v xml:space="preserve">    плиты пеноплекс 100мм</v>
          </cell>
          <cell r="B18" t="str">
            <v>м3</v>
          </cell>
          <cell r="C18">
            <v>3474.58</v>
          </cell>
        </row>
        <row r="19">
          <cell r="A19" t="str">
            <v xml:space="preserve">    минераловатные плиты Лайнрок руф 50мм</v>
          </cell>
          <cell r="B19" t="str">
            <v>м3</v>
          </cell>
          <cell r="C19">
            <v>4406.78</v>
          </cell>
        </row>
        <row r="20">
          <cell r="A20" t="str">
            <v>доборный элемент 0,7*...</v>
          </cell>
          <cell r="B20" t="str">
            <v>м.п.</v>
          </cell>
          <cell r="C20">
            <v>212.71</v>
          </cell>
        </row>
        <row r="21">
          <cell r="A21" t="str">
            <v xml:space="preserve">    доборный элемент 0,7*700мм</v>
          </cell>
          <cell r="B21" t="str">
            <v>м.п.</v>
          </cell>
          <cell r="C21">
            <v>212.71</v>
          </cell>
        </row>
        <row r="22">
          <cell r="A22" t="str">
            <v xml:space="preserve">    доборный элемент 0,7*500мм</v>
          </cell>
          <cell r="B22" t="str">
            <v>м.п.</v>
          </cell>
          <cell r="C22">
            <v>212.71</v>
          </cell>
        </row>
        <row r="23">
          <cell r="A23" t="str">
            <v>швеллер 10</v>
          </cell>
          <cell r="B23" t="str">
            <v>т</v>
          </cell>
          <cell r="C23">
            <v>24576.27</v>
          </cell>
        </row>
        <row r="24">
          <cell r="A24" t="str">
            <v>Водосток</v>
          </cell>
          <cell r="B24" t="str">
            <v>м</v>
          </cell>
          <cell r="C24">
            <v>210</v>
          </cell>
        </row>
        <row r="25">
          <cell r="A25" t="str">
            <v>Пиломатериал, доска</v>
          </cell>
          <cell r="B25" t="str">
            <v>м3</v>
          </cell>
          <cell r="C25">
            <v>6500</v>
          </cell>
        </row>
        <row r="26">
          <cell r="A26" t="str">
            <v>Конструкции металлические ферм</v>
          </cell>
          <cell r="B26" t="str">
            <v>тн</v>
          </cell>
          <cell r="C26">
            <v>42000</v>
          </cell>
        </row>
        <row r="27">
          <cell r="A27" t="str">
            <v>Конструкции металлические крыльц 1,2м</v>
          </cell>
          <cell r="B27" t="str">
            <v>к-т</v>
          </cell>
          <cell r="C27">
            <v>23887.5</v>
          </cell>
        </row>
        <row r="28">
          <cell r="A28" t="str">
            <v>Конструкции металлические въездных пандусов 1,2м</v>
          </cell>
          <cell r="B28" t="str">
            <v>тн</v>
          </cell>
          <cell r="C28">
            <v>66500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</sheetData>
      <sheetData sheetId="7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дверей</v>
          </cell>
          <cell r="B2" t="str">
            <v>шт</v>
          </cell>
          <cell r="C2">
            <v>1000</v>
          </cell>
        </row>
        <row r="3">
          <cell r="A3" t="str">
            <v>Монтаж дверей стальных</v>
          </cell>
          <cell r="B3" t="str">
            <v>шт</v>
          </cell>
          <cell r="C3">
            <v>1900</v>
          </cell>
        </row>
        <row r="4">
          <cell r="A4" t="str">
            <v>Дверь стальная Витязь (Златомир) селекция 0,91*2,1</v>
          </cell>
          <cell r="B4" t="str">
            <v>шт</v>
          </cell>
          <cell r="C4">
            <v>13500</v>
          </cell>
        </row>
        <row r="5">
          <cell r="A5" t="str">
            <v>Дверь внутренняя</v>
          </cell>
          <cell r="B5" t="str">
            <v>шт</v>
          </cell>
          <cell r="C5">
            <v>5000</v>
          </cell>
        </row>
        <row r="6">
          <cell r="A6" t="str">
            <v>Двери входная металлическая утеплённая 1,31*2,1</v>
          </cell>
          <cell r="B6" t="str">
            <v>шт</v>
          </cell>
          <cell r="C6">
            <v>17500</v>
          </cell>
        </row>
        <row r="7">
          <cell r="A7" t="str">
            <v>Дверь внутренняя межкомнатная, мазонитовая, 0,71*2,1</v>
          </cell>
          <cell r="B7" t="str">
            <v>шт</v>
          </cell>
          <cell r="C7">
            <v>3800</v>
          </cell>
        </row>
        <row r="8">
          <cell r="A8" t="str">
            <v>Дверь Гладкая ПВХ (фабрика "Verda" г. Одинцово), 0,71*2,1</v>
          </cell>
          <cell r="B8" t="str">
            <v>шт</v>
          </cell>
          <cell r="C8">
            <v>2100</v>
          </cell>
        </row>
        <row r="9">
          <cell r="A9" t="str">
            <v>Дверь стальная Витязь (Ярополк ДС) г. Воронеж, 1,31*2,1</v>
          </cell>
          <cell r="B9" t="str">
            <v>шт</v>
          </cell>
          <cell r="C9">
            <v>17700</v>
          </cell>
        </row>
        <row r="10">
          <cell r="A10" t="str">
            <v>Двери входная металлическая утеплённая 1,81*2,1</v>
          </cell>
          <cell r="B10" t="str">
            <v>шт</v>
          </cell>
          <cell r="C10">
            <v>24600</v>
          </cell>
        </row>
        <row r="11">
          <cell r="A11" t="str">
            <v>Дверь Гладкая ПВХ (фабрика "Verda" г. Одинцово), 1,31*2,1</v>
          </cell>
          <cell r="B11" t="str">
            <v>шт</v>
          </cell>
          <cell r="C11">
            <v>3800</v>
          </cell>
        </row>
      </sheetData>
      <sheetData sheetId="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</v>
          </cell>
          <cell r="B2" t="str">
            <v>м2</v>
          </cell>
          <cell r="C2">
            <v>4000</v>
          </cell>
        </row>
        <row r="3">
          <cell r="A3" t="str">
            <v>Монтаж окон</v>
          </cell>
          <cell r="B3" t="str">
            <v>м2</v>
          </cell>
          <cell r="C3">
            <v>800</v>
          </cell>
        </row>
      </sheetData>
      <sheetData sheetId="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Монтаж облицовки стен кафелем</v>
          </cell>
          <cell r="B3" t="str">
            <v>м2</v>
          </cell>
          <cell r="C3">
            <v>480</v>
          </cell>
        </row>
        <row r="4">
          <cell r="A4" t="str">
            <v>Монтаж облицовки стен</v>
          </cell>
          <cell r="B4" t="str">
            <v>м2</v>
          </cell>
          <cell r="C4">
            <v>150</v>
          </cell>
        </row>
        <row r="5">
          <cell r="A5" t="str">
            <v>Панели ПВХ , 165р/м2</v>
          </cell>
          <cell r="B5" t="str">
            <v>м2</v>
          </cell>
          <cell r="C5">
            <v>165</v>
          </cell>
        </row>
        <row r="6">
          <cell r="A6" t="str">
            <v>Панель МДФ Кроностар Стандарт, 173р/м2</v>
          </cell>
          <cell r="B6" t="str">
            <v>м2</v>
          </cell>
          <cell r="C6">
            <v>173</v>
          </cell>
        </row>
        <row r="7">
          <cell r="A7" t="str">
            <v>Панель стеновая МДФ Бук восточный 2700*240*6, 163р/м2</v>
          </cell>
          <cell r="B7" t="str">
            <v>м2</v>
          </cell>
          <cell r="C7">
            <v>163</v>
          </cell>
        </row>
        <row r="8">
          <cell r="A8" t="str">
            <v>Вагонка ПВХ Белая 100 мм (для помещ.с влажным режимом), 120р/м2</v>
          </cell>
          <cell r="B8" t="str">
            <v>м2</v>
          </cell>
          <cell r="C8">
            <v>120</v>
          </cell>
        </row>
        <row r="9">
          <cell r="A9" t="str">
            <v>Плитка настенная Береста желтая 20*30, 414р/м2</v>
          </cell>
          <cell r="B9" t="str">
            <v>м2</v>
          </cell>
          <cell r="C9">
            <v>414</v>
          </cell>
        </row>
        <row r="10">
          <cell r="A10" t="str">
            <v>Плитка настенная Сахара песочная 25*33, 356р/м2</v>
          </cell>
          <cell r="B10" t="str">
            <v>м2</v>
          </cell>
          <cell r="C10">
            <v>356</v>
          </cell>
        </row>
        <row r="11">
          <cell r="A11" t="str">
            <v>Керабуд Оникс 3</v>
          </cell>
          <cell r="C11">
            <v>450</v>
          </cell>
        </row>
        <row r="12">
          <cell r="A12" t="str">
            <v>Стекломагниевый лист, 130р/м2</v>
          </cell>
          <cell r="B12" t="str">
            <v>м2</v>
          </cell>
          <cell r="C12">
            <v>130</v>
          </cell>
        </row>
        <row r="13">
          <cell r="A13" t="str">
            <v>ЕвроВагонка 14х90х2500, 235р/м2</v>
          </cell>
          <cell r="B13" t="str">
            <v>м2</v>
          </cell>
          <cell r="C13">
            <v>235</v>
          </cell>
        </row>
        <row r="14">
          <cell r="A14" t="str">
            <v>ЦСП 10мм* 1200*3600, окрашенные декоративной краской св. серого цвета</v>
          </cell>
          <cell r="B14" t="str">
            <v>м2</v>
          </cell>
          <cell r="C14">
            <v>300</v>
          </cell>
        </row>
        <row r="15">
          <cell r="A15" t="str">
            <v>Нофломат, светлых тонов</v>
          </cell>
          <cell r="B15" t="str">
            <v>м2</v>
          </cell>
          <cell r="C15">
            <v>570</v>
          </cell>
        </row>
        <row r="16">
          <cell r="A16" t="str">
            <v>Существующие стены перегородок, без облицовки</v>
          </cell>
          <cell r="B16" t="str">
            <v>м2</v>
          </cell>
          <cell r="C16">
            <v>0</v>
          </cell>
        </row>
        <row r="17">
          <cell r="A17" t="str">
            <v>Комплектующие для подсистемы (кронштейны, профиль, соединители, саморезы)</v>
          </cell>
          <cell r="B17" t="str">
            <v>м2</v>
          </cell>
          <cell r="C17">
            <v>75</v>
          </cell>
        </row>
        <row r="18">
          <cell r="A18" t="str">
            <v>ПОЛ</v>
          </cell>
        </row>
        <row r="19">
          <cell r="A19" t="str">
            <v>Линолеум</v>
          </cell>
          <cell r="B19" t="str">
            <v>м2</v>
          </cell>
          <cell r="C19">
            <v>430</v>
          </cell>
        </row>
        <row r="20">
          <cell r="A20" t="str">
            <v>ЦСП 10мм* 1200*3600</v>
          </cell>
          <cell r="B20" t="str">
            <v>м2</v>
          </cell>
          <cell r="C20">
            <v>230</v>
          </cell>
        </row>
        <row r="21">
          <cell r="A21" t="str">
            <v>Износостойкий линолеум</v>
          </cell>
          <cell r="B21" t="str">
            <v>м2</v>
          </cell>
          <cell r="C21">
            <v>400</v>
          </cell>
        </row>
        <row r="22">
          <cell r="A22" t="str">
            <v>Плитка для пола</v>
          </cell>
          <cell r="B22" t="str">
            <v>м2</v>
          </cell>
          <cell r="C22">
            <v>485</v>
          </cell>
        </row>
        <row r="23">
          <cell r="A23" t="str">
            <v>Плитка для пола керабуд Астория 3П 30*30, 539р/м2</v>
          </cell>
          <cell r="B23" t="str">
            <v>м2</v>
          </cell>
          <cell r="C23">
            <v>539</v>
          </cell>
        </row>
        <row r="24">
          <cell r="A24" t="str">
            <v>Плитка для пола Соло Крема 300*300, 599р/м2</v>
          </cell>
          <cell r="B24" t="str">
            <v>м2</v>
          </cell>
          <cell r="C24">
            <v>599</v>
          </cell>
        </row>
        <row r="25">
          <cell r="A25" t="str">
            <v>Просечно-вытяжной лист 410 от производителя, Ст3 (венткамера, эл.щитовая, тепловой узел)</v>
          </cell>
          <cell r="B25" t="str">
            <v>м2</v>
          </cell>
          <cell r="C25">
            <v>728</v>
          </cell>
        </row>
        <row r="26">
          <cell r="A26" t="str">
            <v xml:space="preserve">Лист г/к 5 рифленый ГОСТ 8568-77 1500х6000 3СП </v>
          </cell>
          <cell r="B26" t="str">
            <v>м2</v>
          </cell>
          <cell r="C26">
            <v>1080</v>
          </cell>
        </row>
        <row r="27">
          <cell r="A27" t="str">
            <v>Грязезащитное резиновое покрытие</v>
          </cell>
          <cell r="B27" t="str">
            <v>м2</v>
          </cell>
          <cell r="C27">
            <v>350</v>
          </cell>
        </row>
        <row r="28">
          <cell r="A28" t="str">
            <v>Монтаж стального покрытия</v>
          </cell>
          <cell r="B28" t="str">
            <v>м2</v>
          </cell>
          <cell r="C28">
            <v>360</v>
          </cell>
        </row>
        <row r="29">
          <cell r="A29" t="str">
            <v>Укладка линолиума, плинтусов, порожкев</v>
          </cell>
          <cell r="B29" t="str">
            <v>м2</v>
          </cell>
          <cell r="C29">
            <v>100</v>
          </cell>
        </row>
        <row r="30">
          <cell r="A30" t="str">
            <v>Укладка грязезащитного покрытия</v>
          </cell>
          <cell r="B30" t="str">
            <v>м2</v>
          </cell>
          <cell r="C30">
            <v>120</v>
          </cell>
        </row>
        <row r="31">
          <cell r="A31" t="str">
            <v>Укладка ЦСП</v>
          </cell>
          <cell r="B31" t="str">
            <v>м2</v>
          </cell>
          <cell r="C31">
            <v>130</v>
          </cell>
        </row>
        <row r="32">
          <cell r="A32" t="str">
            <v>Укладка кафеля на пол</v>
          </cell>
          <cell r="B32" t="str">
            <v>м2</v>
          </cell>
          <cell r="C32">
            <v>450</v>
          </cell>
        </row>
        <row r="33">
          <cell r="A33" t="str">
            <v>ПОТОЛОК</v>
          </cell>
        </row>
        <row r="34">
          <cell r="A34" t="str">
            <v>Монтаж облицовки потолков</v>
          </cell>
          <cell r="B34" t="str">
            <v>м2</v>
          </cell>
          <cell r="C34">
            <v>180</v>
          </cell>
        </row>
        <row r="35">
          <cell r="A35" t="str">
            <v>Панели ПВХ (для помещений с влажным режимом)</v>
          </cell>
          <cell r="B35" t="str">
            <v>м2</v>
          </cell>
          <cell r="C35">
            <v>165</v>
          </cell>
        </row>
        <row r="36">
          <cell r="A36" t="str">
            <v>ЕвроВагонка 14х90х2500</v>
          </cell>
          <cell r="B36" t="str">
            <v>м2</v>
          </cell>
          <cell r="C36">
            <v>235</v>
          </cell>
        </row>
        <row r="37">
          <cell r="A37" t="str">
            <v>Армстронг, 165р/м2</v>
          </cell>
          <cell r="B37" t="str">
            <v>м2</v>
          </cell>
          <cell r="C37">
            <v>165</v>
          </cell>
        </row>
        <row r="38">
          <cell r="A38" t="str">
            <v>Подвесные потолки Армстронг Scala (Скала) 600*600*12 (кромка Board), 280р/м2</v>
          </cell>
          <cell r="B38" t="str">
            <v>м2</v>
          </cell>
          <cell r="C38">
            <v>280</v>
          </cell>
        </row>
        <row r="39">
          <cell r="A39" t="str">
            <v>Подвесные потолки Армстронг OASIS Plus (Оазис плюс) 600*600*12 (кромка Board), 300р/м2</v>
          </cell>
          <cell r="B39" t="str">
            <v>м2</v>
          </cell>
          <cell r="C39">
            <v>300</v>
          </cell>
        </row>
        <row r="40">
          <cell r="A40" t="str">
            <v>Подвесные потолки Армстронг OASIS (Оазис) 600*600*12 (кромка Board), 168р/м2</v>
          </cell>
          <cell r="B40" t="str">
            <v>м2</v>
          </cell>
          <cell r="C40">
            <v>168</v>
          </cell>
        </row>
        <row r="41">
          <cell r="A41" t="str">
            <v>Существующие конструкции потолка, без облицовки</v>
          </cell>
          <cell r="B41" t="str">
            <v>м2</v>
          </cell>
          <cell r="C41">
            <v>0</v>
          </cell>
        </row>
        <row r="42">
          <cell r="A42" t="str">
            <v>Комплектующие для подсистемы (кронштейны, профиль, соединители, саморезы...)</v>
          </cell>
          <cell r="B42" t="str">
            <v>м2</v>
          </cell>
          <cell r="C42">
            <v>75</v>
          </cell>
        </row>
        <row r="43">
          <cell r="A43" t="str">
            <v>Профлист НС10а.1100-
0,55 белого цвета</v>
          </cell>
          <cell r="B43" t="str">
            <v>м2</v>
          </cell>
          <cell r="C43">
            <v>250</v>
          </cell>
        </row>
        <row r="44">
          <cell r="A44" t="str">
            <v>ЦСП, окрашенные в/э краской белого цвета</v>
          </cell>
          <cell r="B44" t="str">
            <v>м2</v>
          </cell>
          <cell r="C44">
            <v>300</v>
          </cell>
        </row>
        <row r="45">
          <cell r="A45" t="str">
            <v>ГИПРОК Гипсокартон УК 3300х1200х12,5мм</v>
          </cell>
          <cell r="B45" t="str">
            <v>м2</v>
          </cell>
          <cell r="C45">
            <v>95.000000000000014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металлоконструкций крыльц</v>
          </cell>
          <cell r="B2" t="str">
            <v>тн</v>
          </cell>
          <cell r="C2">
            <v>9000</v>
          </cell>
        </row>
        <row r="3">
          <cell r="A3" t="str">
            <v>Крыльца 1,2м</v>
          </cell>
          <cell r="B3" t="str">
            <v>шт</v>
          </cell>
          <cell r="C3">
            <v>25000</v>
          </cell>
        </row>
        <row r="4">
          <cell r="A4" t="str">
            <v>Лестница для 2-х эт здания - 0,95тн</v>
          </cell>
          <cell r="B4" t="str">
            <v>шт</v>
          </cell>
          <cell r="C4">
            <v>73150</v>
          </cell>
        </row>
        <row r="5">
          <cell r="A5" t="str">
            <v>Металлоконструкции въздного пандуса - 2,7х2м - 0,4тн</v>
          </cell>
          <cell r="B5" t="str">
            <v>шт</v>
          </cell>
          <cell r="C5">
            <v>22800</v>
          </cell>
        </row>
        <row r="6">
          <cell r="A6" t="str">
            <v>Металлоконструкции входного крыльца - 2,3х2,3м - 0,4тн</v>
          </cell>
          <cell r="B6" t="str">
            <v>шт</v>
          </cell>
          <cell r="C6">
            <v>22800</v>
          </cell>
        </row>
        <row r="7">
          <cell r="A7" t="str">
            <v>Металлоконструкции входного крыльца - 2,3х2,3м - 0,4тн</v>
          </cell>
        </row>
        <row r="8">
          <cell r="A8" t="str">
            <v>Конструкции металлические крыльц 1,2м</v>
          </cell>
          <cell r="B8" t="str">
            <v>к-т</v>
          </cell>
          <cell r="C8">
            <v>23887.5</v>
          </cell>
        </row>
        <row r="9">
          <cell r="A9" t="str">
            <v>Конструкции металлические въездных пандусов 1,2м</v>
          </cell>
          <cell r="B9" t="str">
            <v>тн</v>
          </cell>
          <cell r="C9">
            <v>66500</v>
          </cell>
        </row>
        <row r="10">
          <cell r="A10" t="str">
            <v>Конструкции металлические навеса</v>
          </cell>
          <cell r="B10" t="str">
            <v>тн</v>
          </cell>
          <cell r="C10">
            <v>66500</v>
          </cell>
        </row>
        <row r="11">
          <cell r="A11" t="str">
            <v>Конструкции металлические ограждения</v>
          </cell>
          <cell r="B11" t="str">
            <v>тн</v>
          </cell>
          <cell r="C11">
            <v>66500</v>
          </cell>
        </row>
      </sheetData>
      <sheetData sheetId="1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Устройство щебеночной подготовки под отмостку</v>
          </cell>
          <cell r="B7" t="str">
            <v>м3</v>
          </cell>
          <cell r="C7">
            <v>250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Устройство отмостки бетонной</v>
          </cell>
          <cell r="B9" t="str">
            <v>м3</v>
          </cell>
          <cell r="C9">
            <v>2000</v>
          </cell>
        </row>
      </sheetData>
      <sheetData sheetId="14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</sheetData>
      <sheetData sheetId="1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</sheetData>
      <sheetData sheetId="1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коммутатор сетевой оптический с 48 портами 10/100Base-TX + 2 портами 10/100/1000BASE-T, 2 комбо-портами 10/100/1000BASE-T/SFP </v>
          </cell>
          <cell r="B2" t="str">
            <v>шт</v>
          </cell>
          <cell r="C2">
            <v>13340</v>
          </cell>
        </row>
        <row r="3">
          <cell r="A3" t="str">
            <v xml:space="preserve">
Источник бесперебойного питания C3KS HF 3000VA/2100W</v>
          </cell>
          <cell r="B3" t="str">
            <v>шт</v>
          </cell>
          <cell r="C3">
            <v>27500</v>
          </cell>
        </row>
        <row r="4">
          <cell r="A4" t="str">
            <v>Адаптер проходной sc simplex "exalan +"</v>
          </cell>
          <cell r="B4" t="str">
            <v>шт</v>
          </cell>
          <cell r="C4">
            <v>51</v>
          </cell>
        </row>
        <row r="5">
          <cell r="A5" t="str">
            <v>Блок 8 розеток 250 В/ 16 А, 2К+3,440 мм, крепеж 19" 1U, индик, шнур 1,8 м</v>
          </cell>
          <cell r="B5" t="str">
            <v>шт</v>
          </cell>
          <cell r="C5">
            <v>1150</v>
          </cell>
        </row>
        <row r="6">
          <cell r="A6" t="str">
            <v>блок питания 12 В для FC-1,FC-1G,FC-4</v>
          </cell>
          <cell r="B6" t="str">
            <v>шт</v>
          </cell>
          <cell r="C6">
            <v>1150</v>
          </cell>
        </row>
        <row r="7">
          <cell r="A7" t="str">
            <v>блок питания 12в 10вт</v>
          </cell>
          <cell r="B7" t="str">
            <v>шт</v>
          </cell>
          <cell r="C7">
            <v>1650</v>
          </cell>
        </row>
        <row r="8">
          <cell r="A8" t="str">
            <v>бокс оптический с комплектом панелей 16/24 порта</v>
          </cell>
          <cell r="B8" t="str">
            <v>шт</v>
          </cell>
          <cell r="C8">
            <v>1650</v>
          </cell>
        </row>
        <row r="9">
          <cell r="A9" t="str">
            <v>Ввод кабельный универсальный</v>
          </cell>
          <cell r="B9" t="str">
            <v>шт</v>
          </cell>
          <cell r="C9">
            <v>2875</v>
          </cell>
        </row>
        <row r="10">
          <cell r="A10" t="str">
            <v>Видеосервер Domination IP-16 2U( Поддержка 16 IP камер;возможность установки до 4 HDD до 3 Tb каждый; 2 сетевые платы; 19" корпус 2U</v>
          </cell>
          <cell r="B10" t="str">
            <v>шт</v>
          </cell>
          <cell r="C10">
            <v>54625</v>
          </cell>
        </row>
        <row r="11">
          <cell r="A11" t="str">
            <v>Вставка на 8 sc simplex</v>
          </cell>
          <cell r="B11" t="str">
            <v>шт</v>
          </cell>
          <cell r="C11">
            <v>46</v>
          </cell>
        </row>
        <row r="12">
          <cell r="A12" t="str">
            <v>жёсткий диск для сервера        3 тб</v>
          </cell>
          <cell r="B12" t="str">
            <v>шт</v>
          </cell>
          <cell r="C12">
            <v>8800</v>
          </cell>
        </row>
        <row r="13">
          <cell r="A13" t="str">
            <v xml:space="preserve">инжектор 2х портовый FSE-2Cдля питания 2х термокожухов tfortis T  </v>
          </cell>
          <cell r="B13" t="str">
            <v>шт</v>
          </cell>
          <cell r="C13">
            <v>5500</v>
          </cell>
        </row>
        <row r="14">
          <cell r="A14" t="str">
            <v>Кабель оптический внешний с выносным несущим элементом 8*9/125</v>
          </cell>
          <cell r="B14" t="str">
            <v>м</v>
          </cell>
          <cell r="C14">
            <v>37</v>
          </cell>
        </row>
        <row r="15">
          <cell r="A15" t="str">
            <v>Кабель связи парной скрутки уличный,экран бухта 305м.(сечение жил 4*2*0.5)</v>
          </cell>
          <cell r="B15" t="str">
            <v>шт</v>
          </cell>
          <cell r="C15">
            <v>6375</v>
          </cell>
        </row>
        <row r="16">
          <cell r="A16" t="str">
            <v>Кабель/шнур, монитор+клав.+мышь USB, SPHD15=&gt;HD DB15+USB A-Тип, Male-2xMale, опрессованный, 3 метр., (с поддержкой KVM PS/2) [ATEN]</v>
          </cell>
          <cell r="B16" t="str">
            <v>шт</v>
          </cell>
          <cell r="C16">
            <v>1210</v>
          </cell>
        </row>
        <row r="17">
          <cell r="A17" t="str">
            <v>Камера тип 1 DS-2CD 8253F-EIS (Z)</v>
          </cell>
          <cell r="B17" t="str">
            <v>шт</v>
          </cell>
          <cell r="C17">
            <v>23983</v>
          </cell>
        </row>
        <row r="18">
          <cell r="A18" t="str">
            <v>Камера тип 2 DS-2CD 8253F-EIS (z)</v>
          </cell>
          <cell r="B18" t="str">
            <v>шт</v>
          </cell>
          <cell r="C18">
            <v>23983</v>
          </cell>
        </row>
        <row r="19">
          <cell r="A19" t="str">
            <v>Камера тип 3 ACV-442 ESS</v>
          </cell>
          <cell r="B19" t="str">
            <v>шт</v>
          </cell>
          <cell r="C19">
            <v>3887</v>
          </cell>
        </row>
        <row r="20">
          <cell r="A20" t="str">
            <v>Клавиатура+мышь Microsoft Wired 400 Desktop USB Black Retail (5MH-00016)</v>
          </cell>
          <cell r="B20" t="str">
            <v>шт</v>
          </cell>
          <cell r="C20">
            <v>1100</v>
          </cell>
        </row>
        <row r="21">
          <cell r="A21" t="str">
            <v xml:space="preserve">коммутатор сетевой 2 уровня с 24 портами SFP + 4 комбо-портами 1000Base-T/SFP </v>
          </cell>
          <cell r="B21" t="str">
            <v>шт</v>
          </cell>
          <cell r="C21">
            <v>22080</v>
          </cell>
        </row>
        <row r="22">
          <cell r="A22" t="str">
            <v>Коммутационная панель 19" 1U 8/16/24 порта, с аксессуарами, без вставок, без сплайс-кассеты, (EX ШКОС 1u)</v>
          </cell>
          <cell r="B22" t="str">
            <v>шт</v>
          </cell>
          <cell r="C22">
            <v>990</v>
          </cell>
        </row>
        <row r="23">
          <cell r="A23" t="str">
            <v xml:space="preserve">конектор байонетный </v>
          </cell>
          <cell r="B23" t="str">
            <v>шт</v>
          </cell>
          <cell r="C23">
            <v>110</v>
          </cell>
        </row>
        <row r="24">
          <cell r="A24" t="str">
            <v>Контроллер LSI Logic HBA SAS 9211-8i Kit</v>
          </cell>
          <cell r="B24" t="str">
            <v>шт</v>
          </cell>
          <cell r="C24">
            <v>13200</v>
          </cell>
        </row>
        <row r="25">
          <cell r="A25" t="str">
            <v xml:space="preserve">медиаконвертер </v>
          </cell>
          <cell r="B25" t="str">
            <v>шт</v>
          </cell>
          <cell r="C25">
            <v>4620</v>
          </cell>
        </row>
        <row r="26">
          <cell r="A26" t="str">
            <v>медиаконвертер гигабитный FС-1G</v>
          </cell>
          <cell r="B26" t="str">
            <v>шт</v>
          </cell>
          <cell r="C26">
            <v>4400</v>
          </cell>
        </row>
        <row r="27">
          <cell r="A27" t="str">
            <v>монитор 24" 1920x1200 1000:1 250CDM2,5ms,DVI,HDMI,DP, USB,black</v>
          </cell>
          <cell r="B27" t="str">
            <v>шт</v>
          </cell>
          <cell r="C27">
            <v>11000</v>
          </cell>
        </row>
        <row r="28">
          <cell r="A28" t="str">
            <v>Муфта оптическая тупиковая GJS 0,3/15 ,(болт 48)</v>
          </cell>
          <cell r="B28" t="str">
            <v>шт</v>
          </cell>
          <cell r="C28">
            <v>2645</v>
          </cell>
        </row>
        <row r="29">
          <cell r="A29" t="str">
            <v>Обьектив (пункт 1.7) LV 3080 DIR</v>
          </cell>
          <cell r="B29" t="str">
            <v>шт</v>
          </cell>
          <cell r="C29">
            <v>1024</v>
          </cell>
        </row>
        <row r="30">
          <cell r="A30" t="str">
            <v>Обьектив (пункт 1.8) M 13VM 550</v>
          </cell>
          <cell r="B30" t="str">
            <v>шт</v>
          </cell>
          <cell r="C30">
            <v>6750</v>
          </cell>
        </row>
        <row r="31">
          <cell r="A31" t="str">
            <v>Обьектив (пункт 1.9) LV 3080 DIR</v>
          </cell>
          <cell r="B31" t="str">
            <v>шт</v>
          </cell>
          <cell r="C31">
            <v>1024</v>
          </cell>
        </row>
        <row r="32">
          <cell r="A32" t="str">
            <v>Оптический Модуль GigaLink SFP, WDM, 100/155 Мбит/c, одно волокно SM, SC, Tx:1550/Rx:1310 нм, 14 дБ (до 20 км) (GL-09R)</v>
          </cell>
          <cell r="B32" t="str">
            <v>шт</v>
          </cell>
          <cell r="C32">
            <v>632</v>
          </cell>
        </row>
        <row r="33">
          <cell r="A33" t="str">
            <v>оптический патч корд, sc-sc,9/125, simplex 3m</v>
          </cell>
          <cell r="B33" t="str">
            <v>шт</v>
          </cell>
          <cell r="C33">
            <v>178</v>
          </cell>
        </row>
        <row r="34">
          <cell r="A34" t="str">
            <v>переключатель SWITCh 19</v>
          </cell>
          <cell r="B34" t="str">
            <v>шт</v>
          </cell>
          <cell r="C34">
            <v>33000</v>
          </cell>
        </row>
        <row r="35">
          <cell r="A35" t="str">
            <v>ПО обработки IP камер</v>
          </cell>
          <cell r="B35" t="str">
            <v>шт</v>
          </cell>
          <cell r="C35">
            <v>3059</v>
          </cell>
        </row>
        <row r="36">
          <cell r="A36" t="str">
            <v>Полка перфорированная грузоподъемностью 100кг, глубина 750 мм</v>
          </cell>
          <cell r="B36" t="str">
            <v>шт</v>
          </cell>
          <cell r="C36">
            <v>2380</v>
          </cell>
        </row>
        <row r="37">
          <cell r="A37" t="str">
            <v>разъем RG-45 (8p8s) под витую пару 5E</v>
          </cell>
          <cell r="B37" t="str">
            <v>шт</v>
          </cell>
          <cell r="C37">
            <v>2</v>
          </cell>
        </row>
        <row r="38">
          <cell r="A38" t="str">
            <v xml:space="preserve">сплайс кассета для 12452 пластиковая на 32 волокна с крышкой </v>
          </cell>
          <cell r="B38" t="str">
            <v>шт</v>
          </cell>
          <cell r="C38">
            <v>69</v>
          </cell>
        </row>
        <row r="39">
          <cell r="A39" t="str">
            <v>Термокожух ( пункт 1.10) он нетребуется, т.к камера уже идет в термокожухе</v>
          </cell>
          <cell r="B39" t="str">
            <v>шт</v>
          </cell>
          <cell r="C39">
            <v>0</v>
          </cell>
        </row>
        <row r="40">
          <cell r="A40" t="str">
            <v xml:space="preserve">Термокожух ( пункт 1.11) SVS - 26 </v>
          </cell>
          <cell r="B40" t="str">
            <v>шт</v>
          </cell>
          <cell r="C40">
            <v>5365</v>
          </cell>
        </row>
        <row r="41">
          <cell r="A41" t="str">
            <v>Удаленное рабочее место серверная программное обеспечение</v>
          </cell>
          <cell r="B41" t="str">
            <v>шт</v>
          </cell>
          <cell r="C41">
            <v>7636</v>
          </cell>
        </row>
        <row r="42">
          <cell r="A42" t="str">
            <v>Удлинитель KVM USB, 150 м. по UTP кат. 5, ASIC, с кабелем</v>
          </cell>
          <cell r="B42" t="str">
            <v>шт</v>
          </cell>
          <cell r="C42">
            <v>11000</v>
          </cell>
        </row>
        <row r="43">
          <cell r="A43" t="str">
            <v>Управляемый коммутатор L2+ с 24 SFP-слотами 100BASE-X и 4 SFP-слотами 1000BASE-X из которых 2 совмещены с портами Gigabit Ethernet</v>
          </cell>
          <cell r="B43" t="str">
            <v>шт</v>
          </cell>
          <cell r="C43">
            <v>20700</v>
          </cell>
        </row>
        <row r="44">
          <cell r="A44" t="str">
            <v xml:space="preserve">Устроиство грозозащиты для локально вычислительной сети SP006p </v>
          </cell>
          <cell r="B44" t="str">
            <v>шт</v>
          </cell>
          <cell r="C44">
            <v>2049</v>
          </cell>
        </row>
        <row r="45">
          <cell r="A45" t="str">
            <v>Фото реле ФР 602 серый, макс. нагр. 4400 Вт, IP 44</v>
          </cell>
          <cell r="B45" t="str">
            <v>шт</v>
          </cell>
          <cell r="C45">
            <v>193</v>
          </cell>
        </row>
        <row r="46">
          <cell r="A46" t="str">
            <v>шкаф телекомуникационный 33 U (600*1000) дверь перфорированная</v>
          </cell>
          <cell r="B46" t="str">
            <v>шт</v>
          </cell>
          <cell r="C46">
            <v>27140</v>
          </cell>
        </row>
        <row r="47">
          <cell r="A47" t="str">
            <v>шлейф sas sff-8087,06m</v>
          </cell>
          <cell r="B47" t="str">
            <v>шт</v>
          </cell>
          <cell r="C47">
            <v>2200</v>
          </cell>
        </row>
        <row r="48">
          <cell r="A48" t="str">
            <v>Шнур 2 пигтейла sc-sc,9/125 upc,0.9 mm, 2*1, upc exalan</v>
          </cell>
          <cell r="B48" t="str">
            <v>шт</v>
          </cell>
          <cell r="C48">
            <v>143</v>
          </cell>
        </row>
        <row r="49">
          <cell r="A49" t="str">
            <v>Ядро системы "Интеллект" (guardant) ПО</v>
          </cell>
          <cell r="B49" t="str">
            <v>шт</v>
          </cell>
          <cell r="C49">
            <v>12236</v>
          </cell>
        </row>
        <row r="50">
          <cell r="A50" t="str">
            <v xml:space="preserve">   - Шкаф ШРМ-2-2для размещения муфт и запасов ОК 0,4х0,9х0,3</v>
          </cell>
          <cell r="B50" t="str">
            <v>шт</v>
          </cell>
          <cell r="C50">
            <v>2993</v>
          </cell>
        </row>
        <row r="51">
          <cell r="A51" t="str">
            <v xml:space="preserve">   - Муфта МОГ-СПЛИТ/252-22-1КТ3645</v>
          </cell>
          <cell r="B51" t="str">
            <v>шт</v>
          </cell>
          <cell r="C51">
            <v>2348.1999999999998</v>
          </cell>
        </row>
        <row r="52">
          <cell r="A52" t="str">
            <v xml:space="preserve">   - Скоба для крепления трубы</v>
          </cell>
          <cell r="B52" t="str">
            <v>шт</v>
          </cell>
          <cell r="C52">
            <v>1.4</v>
          </cell>
        </row>
        <row r="53">
          <cell r="A53" t="str">
            <v xml:space="preserve">   - Розетка абоненская ШКОН-ПА-1</v>
          </cell>
          <cell r="B53" t="str">
            <v>шт</v>
          </cell>
          <cell r="C53">
            <v>35</v>
          </cell>
        </row>
        <row r="54">
          <cell r="A54" t="str">
            <v xml:space="preserve">   - Радиоприемник Лира РП-248-1</v>
          </cell>
          <cell r="B54" t="str">
            <v>шт</v>
          </cell>
          <cell r="C54">
            <v>1230</v>
          </cell>
        </row>
        <row r="55">
          <cell r="A55" t="str">
            <v xml:space="preserve">   - Металлорукав РЗ-ЦХ 32мм</v>
          </cell>
          <cell r="B55" t="str">
            <v>м</v>
          </cell>
          <cell r="C55">
            <v>27.49</v>
          </cell>
        </row>
        <row r="56">
          <cell r="A56" t="str">
            <v xml:space="preserve">   - Кабель оптоволоконный ДПТс-П-24А-3,5кН</v>
          </cell>
          <cell r="B56" t="str">
            <v>м</v>
          </cell>
          <cell r="C56">
            <v>40.58</v>
          </cell>
        </row>
        <row r="57">
          <cell r="A57" t="str">
            <v xml:space="preserve">   - Кабель оптоволоконный ДПО-П-24А-2,7кН</v>
          </cell>
          <cell r="B57" t="str">
            <v>м</v>
          </cell>
          <cell r="C57">
            <v>39.74</v>
          </cell>
        </row>
      </sheetData>
      <sheetData sheetId="1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 Адаптер АПС45</v>
          </cell>
          <cell r="B2" t="str">
            <v>шт</v>
          </cell>
          <cell r="C2">
            <v>870</v>
          </cell>
        </row>
        <row r="3">
          <cell r="A3" t="str">
            <v xml:space="preserve">    Выключатель автоматический двухполюсный Iн=1А, харка С,ВА47292р 1А</v>
          </cell>
          <cell r="B3" t="str">
            <v>шт</v>
          </cell>
          <cell r="C3">
            <v>96.84</v>
          </cell>
        </row>
        <row r="4">
          <cell r="A4" t="str">
            <v xml:space="preserve">    Гильза 100мм для датчика ESMU, Danfos</v>
          </cell>
          <cell r="B4" t="str">
            <v>шт</v>
          </cell>
          <cell r="C4">
            <v>3060</v>
          </cell>
        </row>
        <row r="5">
          <cell r="A5" t="str">
            <v xml:space="preserve">    Гофротруба.с протяж.d16</v>
          </cell>
          <cell r="B5" t="str">
            <v>м</v>
          </cell>
          <cell r="C5">
            <v>4.0999999999999996</v>
          </cell>
        </row>
        <row r="6">
          <cell r="A6" t="str">
            <v xml:space="preserve">    Гофротруба.с протяж.d20</v>
          </cell>
          <cell r="B6" t="str">
            <v>м</v>
          </cell>
          <cell r="C6">
            <v>5.7</v>
          </cell>
        </row>
        <row r="7">
          <cell r="A7" t="str">
            <v xml:space="preserve">    Гофротруба.с протяж.d25</v>
          </cell>
          <cell r="B7" t="str">
            <v>м</v>
          </cell>
          <cell r="C7">
            <v>8.1999999999999993</v>
          </cell>
        </row>
        <row r="8">
          <cell r="A8" t="str">
            <v xml:space="preserve">    Датчик  температуры  воды  канальный РТ1000</v>
          </cell>
          <cell r="B8" t="str">
            <v>шт</v>
          </cell>
          <cell r="C8">
            <v>885</v>
          </cell>
        </row>
        <row r="9">
          <cell r="A9" t="str">
            <v xml:space="preserve">    Датчик  температуры  воды  накладной РТ1000</v>
          </cell>
          <cell r="B9" t="str">
            <v>шт</v>
          </cell>
          <cell r="C9">
            <v>915</v>
          </cell>
        </row>
        <row r="10">
          <cell r="A10" t="str">
            <v xml:space="preserve">    Датчик защиты от сухого хода WMS.3/4" DE</v>
          </cell>
          <cell r="B10" t="str">
            <v>шт</v>
          </cell>
          <cell r="C10">
            <v>7702</v>
          </cell>
        </row>
        <row r="11">
          <cell r="A11" t="str">
            <v xml:space="preserve">    Датчик температуры наружного воздуха ESMT</v>
          </cell>
          <cell r="B11" t="str">
            <v>шт</v>
          </cell>
          <cell r="C11">
            <v>2480</v>
          </cell>
        </row>
        <row r="12">
          <cell r="A12" t="str">
            <v xml:space="preserve">    Датчик температуры, погружной, Рt 1000, 100мм,	ESMU		Фирма Danfoss	шт	2		_x000D_
			нержавеющая сталь,  диапазон температуры  0 …140?С,	(кодовый номер</v>
          </cell>
          <cell r="B12" t="str">
            <v>шт</v>
          </cell>
          <cell r="C12">
            <v>3635</v>
          </cell>
        </row>
        <row r="13">
          <cell r="A13" t="str">
            <v xml:space="preserve">    Дистанционный  пульт  управления  ПУД ( в  комплекте  переключатель,  лампа  зеленая  220В)</v>
          </cell>
          <cell r="B13" t="str">
            <v>шт</v>
          </cell>
          <cell r="C13">
            <v>850</v>
          </cell>
        </row>
        <row r="14">
          <cell r="A14" t="str">
            <v xml:space="preserve">    Дифференциальный  датчик  давления РS 500</v>
          </cell>
          <cell r="B14" t="str">
            <v>шт</v>
          </cell>
          <cell r="C14">
            <v>1120</v>
          </cell>
        </row>
        <row r="15">
          <cell r="A15" t="str">
            <v xml:space="preserve">    Имитатор расходомера Ду20</v>
          </cell>
          <cell r="B15" t="str">
            <v>шт</v>
          </cell>
          <cell r="C15">
            <v>800</v>
          </cell>
        </row>
        <row r="16">
          <cell r="A16" t="str">
            <v xml:space="preserve">    Имитатор расходомера Ду32</v>
          </cell>
          <cell r="B16" t="str">
            <v>шт</v>
          </cell>
          <cell r="C16">
            <v>900</v>
          </cell>
        </row>
        <row r="17">
          <cell r="A17" t="str">
            <v xml:space="preserve">    Источник питания ~220/ 12В; ТУ4354004465265362006 БП30БД312</v>
          </cell>
          <cell r="B17" t="str">
            <v>шт</v>
          </cell>
          <cell r="C17">
            <v>1350</v>
          </cell>
        </row>
        <row r="18">
          <cell r="A18" t="str">
            <v xml:space="preserve">    Кабель UTP 4x2x0,5</v>
          </cell>
          <cell r="B18" t="str">
            <v>м</v>
          </cell>
          <cell r="C18">
            <v>10.75</v>
          </cell>
        </row>
        <row r="19">
          <cell r="A19" t="str">
            <v xml:space="preserve">    Кабель ВВГ 3х 1,5</v>
          </cell>
          <cell r="B19" t="str">
            <v>м</v>
          </cell>
          <cell r="C19">
            <v>20.6</v>
          </cell>
        </row>
        <row r="20">
          <cell r="A20" t="str">
            <v xml:space="preserve">    Кабель ВВГНГ3*2.5</v>
          </cell>
          <cell r="B20" t="str">
            <v>м</v>
          </cell>
          <cell r="C20">
            <v>33.700000000000003</v>
          </cell>
        </row>
        <row r="21">
          <cell r="A21" t="str">
            <v xml:space="preserve">    Кабель ВВГнгFRLS 3х1,5</v>
          </cell>
          <cell r="B21" t="str">
            <v>м</v>
          </cell>
          <cell r="C21">
            <v>71.819999999999993</v>
          </cell>
        </row>
        <row r="22">
          <cell r="A22" t="str">
            <v xml:space="preserve">    Кабель ВВГНГLS 4х 1,5</v>
          </cell>
          <cell r="B22" t="str">
            <v>м</v>
          </cell>
          <cell r="C22">
            <v>28.2</v>
          </cell>
        </row>
        <row r="23">
          <cell r="A23" t="str">
            <v xml:space="preserve">    Кабель медный экранированный КММ 2х0,35</v>
          </cell>
          <cell r="B23" t="str">
            <v>м</v>
          </cell>
          <cell r="C23">
            <v>12.3</v>
          </cell>
        </row>
        <row r="24">
          <cell r="A24" t="str">
            <v xml:space="preserve">    Кабель медный экранированный КММ 4х0,35</v>
          </cell>
          <cell r="B24" t="str">
            <v>м</v>
          </cell>
          <cell r="C24">
            <v>17.399999999999999</v>
          </cell>
        </row>
        <row r="25">
          <cell r="A25" t="str">
            <v xml:space="preserve">    Кабель ШВВП 2х0,5</v>
          </cell>
          <cell r="B25" t="str">
            <v>м</v>
          </cell>
          <cell r="C25">
            <v>5.6</v>
          </cell>
        </row>
        <row r="26">
          <cell r="A26" t="str">
            <v xml:space="preserve">    Кабельканал ЭЛЕКОР 25*25мм</v>
          </cell>
          <cell r="B26" t="str">
            <v>м</v>
          </cell>
          <cell r="C26">
            <v>24.2</v>
          </cell>
        </row>
        <row r="27">
          <cell r="A27" t="str">
            <v xml:space="preserve">    КВВГ4х1,0</v>
          </cell>
          <cell r="B27" t="str">
            <v>м</v>
          </cell>
          <cell r="C27">
            <v>28.8</v>
          </cell>
        </row>
        <row r="28">
          <cell r="A28" t="str">
            <v xml:space="preserve">    КВВГНГFRLS4*1.5</v>
          </cell>
          <cell r="B28" t="str">
            <v>м</v>
          </cell>
          <cell r="C28">
            <v>29.3</v>
          </cell>
        </row>
        <row r="29">
          <cell r="A29" t="str">
            <v xml:space="preserve">    КВВГНГFRLS7*1.5</v>
          </cell>
          <cell r="B29" t="str">
            <v>м</v>
          </cell>
          <cell r="C29">
            <v>49.4</v>
          </cell>
        </row>
        <row r="30">
          <cell r="A30" t="str">
            <v xml:space="preserve">    КВВГЭ 4х1,0</v>
          </cell>
          <cell r="B30" t="str">
            <v>м</v>
          </cell>
          <cell r="C30">
            <v>34.409999999999997</v>
          </cell>
        </row>
        <row r="31">
          <cell r="A31" t="str">
            <v xml:space="preserve">    Клавиша проветривания AS500 LTA24</v>
          </cell>
          <cell r="B31" t="str">
            <v>шт</v>
          </cell>
          <cell r="C31">
            <v>1438</v>
          </cell>
        </row>
        <row r="32">
          <cell r="A32" t="str">
            <v xml:space="preserve">    Клапан обратный латунный Ду32 пружинный муфтовый</v>
          </cell>
          <cell r="B32" t="str">
            <v>шт</v>
          </cell>
          <cell r="C32">
            <v>199.5</v>
          </cell>
        </row>
        <row r="33">
          <cell r="A33" t="str">
            <v xml:space="preserve">    Клипсадержатель с защ.16</v>
          </cell>
          <cell r="B33" t="str">
            <v>шт</v>
          </cell>
          <cell r="C33">
            <v>1.8</v>
          </cell>
        </row>
        <row r="34">
          <cell r="A34" t="str">
            <v xml:space="preserve">    Кнопка аварийная пожарная RWA Taster FT4/24 V DC VdS (GEZE) 099561</v>
          </cell>
          <cell r="B34" t="str">
            <v>шт</v>
          </cell>
          <cell r="C34">
            <v>5129</v>
          </cell>
        </row>
        <row r="35">
          <cell r="A35" t="str">
            <v xml:space="preserve">    Комплект термометров сопротивления платиновых, технических, разностных 100П, четырехпроводных, с поверкой Danfoss КТПТР011100</v>
          </cell>
          <cell r="B35" t="str">
            <v>кт</v>
          </cell>
          <cell r="C35">
            <v>2356</v>
          </cell>
        </row>
        <row r="36">
          <cell r="A36" t="str">
            <v xml:space="preserve">    Кран 3х ход. с фланцем 11б38бк для манометра</v>
          </cell>
          <cell r="B36" t="str">
            <v>шт</v>
          </cell>
          <cell r="C36">
            <v>320</v>
          </cell>
        </row>
        <row r="37">
          <cell r="A37" t="str">
            <v xml:space="preserve">    Кран шаровый VALTEC 32мм х1", латунь</v>
          </cell>
          <cell r="B37" t="str">
            <v>шт</v>
          </cell>
          <cell r="C37">
            <v>450</v>
          </cell>
        </row>
        <row r="38">
          <cell r="A38" t="str">
            <v xml:space="preserve">    Кран шаровый латунный Valtec, Ду 15 (муфтовый)</v>
          </cell>
          <cell r="B38" t="str">
            <v>шт</v>
          </cell>
          <cell r="C38">
            <v>450</v>
          </cell>
        </row>
        <row r="39">
          <cell r="A39" t="str">
            <v xml:space="preserve">    Лоток перф.100*50 ПРЛПМЗТ100</v>
          </cell>
          <cell r="B39" t="str">
            <v>м</v>
          </cell>
          <cell r="C39">
            <v>130</v>
          </cell>
        </row>
        <row r="40">
          <cell r="A40" t="str">
            <v xml:space="preserve">    Манометр МП100М (металлический корпус), пределы измерений 01.0/1.6Мпа</v>
          </cell>
          <cell r="B40" t="str">
            <v>шт</v>
          </cell>
          <cell r="C40">
            <v>248</v>
          </cell>
        </row>
        <row r="41">
          <cell r="A41" t="str">
            <v xml:space="preserve">    Манометр радиальный MDR 50/6*1/4" (50 мм, 06 бар)</v>
          </cell>
          <cell r="B41" t="str">
            <v>шт</v>
          </cell>
          <cell r="C41">
            <v>220</v>
          </cell>
        </row>
        <row r="42">
          <cell r="A42" t="str">
            <v xml:space="preserve">    Манометр с радиальным штуцером без фланца, с диапазоном: 0...4 кгс/см? МП3У4.2,5Р</v>
          </cell>
          <cell r="B42" t="str">
            <v>шт</v>
          </cell>
          <cell r="C42">
            <v>248</v>
          </cell>
        </row>
        <row r="43">
          <cell r="A43" t="str">
            <v xml:space="preserve">    Металлорукав O18мм РЗЦХШ18</v>
          </cell>
          <cell r="B43" t="str">
            <v>м</v>
          </cell>
          <cell r="C43">
            <v>18.399999999999999</v>
          </cell>
        </row>
        <row r="44">
          <cell r="A44" t="str">
            <v xml:space="preserve">    Муфта переходная 32х15 оцинк.</v>
          </cell>
          <cell r="B44" t="str">
            <v>шт</v>
          </cell>
          <cell r="C44">
            <v>18.41</v>
          </cell>
        </row>
        <row r="45">
          <cell r="A45" t="str">
            <v xml:space="preserve">    Отборное устройство прямое ЗК142198 УСТ1а</v>
          </cell>
          <cell r="B45" t="str">
            <v>шт</v>
          </cell>
          <cell r="C45">
            <v>540</v>
          </cell>
        </row>
        <row r="46">
          <cell r="A46" t="str">
            <v xml:space="preserve">    Отборное устройство У1а ЗК142102</v>
          </cell>
          <cell r="B46" t="str">
            <v>шт</v>
          </cell>
          <cell r="C46">
            <v>1030</v>
          </cell>
        </row>
        <row r="47">
          <cell r="A47" t="str">
            <v xml:space="preserve">    Отборное устройство У1а ЗК142202</v>
          </cell>
          <cell r="B47" t="str">
            <v>шт</v>
          </cell>
          <cell r="C47">
            <v>1030</v>
          </cell>
        </row>
        <row r="48">
          <cell r="A48" t="str">
            <v xml:space="preserve">    Переход К32х2,525х2,0</v>
          </cell>
          <cell r="B48" t="str">
            <v>шт</v>
          </cell>
          <cell r="C48">
            <v>215</v>
          </cell>
        </row>
        <row r="49">
          <cell r="A49" t="str">
            <v xml:space="preserve">    Пост  кнопочный,  «Ц»,  «Ч»,  1з,  «Пуск», IP54 ПКЕ 2221У2</v>
          </cell>
          <cell r="B49" t="str">
            <v>шт</v>
          </cell>
          <cell r="C49">
            <v>118</v>
          </cell>
        </row>
        <row r="50">
          <cell r="A50" t="str">
            <v xml:space="preserve">    Преобразователь расхода ПРЭМ 20 ГС L0// Класс B1 с источниками питания</v>
          </cell>
          <cell r="B50" t="str">
            <v>шт</v>
          </cell>
          <cell r="C50">
            <v>19776</v>
          </cell>
        </row>
        <row r="51">
          <cell r="A51" t="str">
            <v xml:space="preserve">    Прибор управления Wilo SK712/d215 (30A)</v>
          </cell>
          <cell r="B51" t="str">
            <v>шт</v>
          </cell>
          <cell r="C51">
            <v>101836</v>
          </cell>
        </row>
        <row r="52">
          <cell r="A52" t="str">
            <v xml:space="preserve">    Прибор управления, контроля и защиты насосов WILO SK712</v>
          </cell>
          <cell r="B52" t="str">
            <v>шт</v>
          </cell>
          <cell r="C52">
            <v>2460</v>
          </cell>
        </row>
        <row r="53">
          <cell r="A53" t="str">
            <v xml:space="preserve">    Пробка Ц15</v>
          </cell>
          <cell r="B53" t="str">
            <v>шт</v>
          </cell>
          <cell r="C53">
            <v>19.489999999999998</v>
          </cell>
        </row>
        <row r="54">
          <cell r="A54" t="str">
            <v xml:space="preserve">    Провод МКЭШ  2х0,75</v>
          </cell>
          <cell r="B54" t="str">
            <v>м</v>
          </cell>
          <cell r="C54">
            <v>27.1</v>
          </cell>
        </row>
        <row r="55">
          <cell r="A55" t="str">
            <v xml:space="preserve">    Провод ПВС 2х0,75</v>
          </cell>
          <cell r="B55" t="str">
            <v>м</v>
          </cell>
          <cell r="C55">
            <v>10.7</v>
          </cell>
        </row>
        <row r="56">
          <cell r="A56" t="str">
            <v xml:space="preserve">    Провод ПВС 3х0,75</v>
          </cell>
          <cell r="B56" t="str">
            <v>м</v>
          </cell>
          <cell r="C56">
            <v>14</v>
          </cell>
        </row>
        <row r="57">
          <cell r="A57" t="str">
            <v xml:space="preserve">    Провод ПВС 4х0,75</v>
          </cell>
          <cell r="B57" t="str">
            <v>м</v>
          </cell>
          <cell r="C57">
            <v>17.899999999999999</v>
          </cell>
        </row>
      </sheetData>
      <sheetData sheetId="2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Конструкции металлические кровли</v>
          </cell>
        </row>
        <row r="10">
          <cell r="A10" t="str">
            <v>Модули</v>
          </cell>
        </row>
        <row r="11">
          <cell r="A11" t="str">
            <v>Наружные стены</v>
          </cell>
        </row>
        <row r="12">
          <cell r="A12" t="str">
            <v>Кровля</v>
          </cell>
        </row>
        <row r="13">
          <cell r="A13" t="str">
            <v xml:space="preserve">Проемы </v>
          </cell>
        </row>
        <row r="14">
          <cell r="A14" t="str">
            <v>Двери</v>
          </cell>
        </row>
        <row r="15">
          <cell r="A15" t="str">
            <v>Окна</v>
          </cell>
        </row>
        <row r="16">
          <cell r="A16" t="str">
            <v>Окна ПВХ (входят в стоимость стандартного модуля)</v>
          </cell>
        </row>
        <row r="17">
          <cell r="A17" t="str">
            <v>Ворота</v>
          </cell>
        </row>
        <row r="18">
          <cell r="A18" t="str">
            <v>Внутренние перегородки</v>
          </cell>
        </row>
        <row r="19">
          <cell r="A19" t="str">
            <v>Отделочные работы</v>
          </cell>
        </row>
        <row r="20">
          <cell r="A20" t="str">
            <v>Лестницы, крыльца</v>
          </cell>
        </row>
        <row r="21">
          <cell r="A21" t="str">
            <v>Отмостка, благоустройство, цоколь</v>
          </cell>
        </row>
        <row r="22">
          <cell r="A22" t="str">
            <v>ИТОГО</v>
          </cell>
        </row>
        <row r="23">
          <cell r="A23" t="str">
            <v>Неучтенные работы и материалы 5%</v>
          </cell>
        </row>
        <row r="24">
          <cell r="A24" t="str">
            <v>ИТОГО ОБЩЕСТРОИТЕЛЬНЫЕ РАБОТЫ:</v>
          </cell>
        </row>
        <row r="25">
          <cell r="A25" t="str">
            <v>Накладные расходы</v>
          </cell>
          <cell r="B25" t="str">
            <v>%</v>
          </cell>
          <cell r="C25">
            <v>8</v>
          </cell>
        </row>
        <row r="26">
          <cell r="A26" t="str">
            <v>Инженерные сети:</v>
          </cell>
        </row>
        <row r="27">
          <cell r="A27" t="str">
            <v>Проектные работы 1катег.</v>
          </cell>
          <cell r="B27" t="str">
            <v>м2</v>
          </cell>
          <cell r="C27">
            <v>730</v>
          </cell>
        </row>
        <row r="28">
          <cell r="A28" t="str">
            <v>Проектные работы 2катег.</v>
          </cell>
          <cell r="B28" t="str">
            <v>м2</v>
          </cell>
          <cell r="C28">
            <v>950</v>
          </cell>
        </row>
        <row r="29">
          <cell r="A29" t="str">
            <v>Проектные работы 3катег.</v>
          </cell>
          <cell r="B29" t="str">
            <v>м2</v>
          </cell>
          <cell r="C29">
            <v>1200</v>
          </cell>
        </row>
        <row r="30">
          <cell r="A30" t="str">
            <v>Работа крана 2,5 месяца</v>
          </cell>
        </row>
        <row r="31">
          <cell r="A31" t="str">
            <v>Кран-балка 2 т</v>
          </cell>
        </row>
        <row r="32">
          <cell r="A32" t="str">
            <v>Доставка Новосибирск-Якутия</v>
          </cell>
          <cell r="B32" t="str">
            <v>рейс</v>
          </cell>
          <cell r="C32">
            <v>350000</v>
          </cell>
        </row>
        <row r="33">
          <cell r="A33" t="str">
            <v>Доставка Новосибирск-Ханты-мансийск-Нягань-с.Приобье</v>
          </cell>
          <cell r="B33" t="str">
            <v>рейс</v>
          </cell>
        </row>
        <row r="36">
          <cell r="A36" t="str">
            <v>Себестоимость всего комплекса строительства:</v>
          </cell>
        </row>
        <row r="37">
          <cell r="A37" t="str">
            <v>Количество машин на доставку/бетон по 5 м3/щебень по 10 т: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H111"/>
  <sheetViews>
    <sheetView tabSelected="1" topLeftCell="A15" zoomScaleNormal="100" workbookViewId="0">
      <selection activeCell="B34" sqref="B34"/>
    </sheetView>
  </sheetViews>
  <sheetFormatPr defaultRowHeight="15"/>
  <cols>
    <col min="1" max="1" width="5.85546875" style="3" customWidth="1"/>
    <col min="2" max="2" width="61.7109375" customWidth="1"/>
    <col min="3" max="3" width="15.42578125" style="2" customWidth="1"/>
    <col min="4" max="4" width="16.140625" style="2" customWidth="1"/>
    <col min="5" max="5" width="22.28515625" customWidth="1"/>
    <col min="6" max="6" width="21.5703125" style="2" customWidth="1"/>
    <col min="7" max="7" width="9.7109375" bestFit="1" customWidth="1"/>
  </cols>
  <sheetData>
    <row r="1" spans="1:6" ht="23.25">
      <c r="A1" s="75" t="str">
        <f>C2</f>
        <v>Гардеробная</v>
      </c>
      <c r="B1" s="75"/>
      <c r="C1" s="75" t="str">
        <f>C3</f>
        <v>Нони ВП</v>
      </c>
      <c r="D1" s="75"/>
      <c r="E1" s="75"/>
      <c r="F1" s="75"/>
    </row>
    <row r="2" spans="1:6">
      <c r="A2" s="35">
        <v>1</v>
      </c>
      <c r="B2" s="33" t="s">
        <v>2</v>
      </c>
      <c r="C2" s="76" t="s">
        <v>71</v>
      </c>
      <c r="D2" s="76"/>
      <c r="E2" s="76"/>
      <c r="F2" s="76"/>
    </row>
    <row r="3" spans="1:6">
      <c r="A3" s="35">
        <v>2</v>
      </c>
      <c r="B3" s="33" t="s">
        <v>0</v>
      </c>
      <c r="C3" s="76" t="s">
        <v>51</v>
      </c>
      <c r="D3" s="76"/>
      <c r="E3" s="76"/>
      <c r="F3" s="76"/>
    </row>
    <row r="4" spans="1:6">
      <c r="A4" s="35">
        <v>3</v>
      </c>
      <c r="B4" s="33" t="s">
        <v>1</v>
      </c>
      <c r="C4" s="76" t="s">
        <v>52</v>
      </c>
      <c r="D4" s="76"/>
      <c r="E4" s="76"/>
      <c r="F4" s="76"/>
    </row>
    <row r="5" spans="1:6">
      <c r="A5" s="35">
        <v>4</v>
      </c>
      <c r="B5" s="33" t="s">
        <v>63</v>
      </c>
      <c r="C5" s="76">
        <v>432</v>
      </c>
      <c r="D5" s="76"/>
      <c r="E5" s="76"/>
      <c r="F5" s="76"/>
    </row>
    <row r="6" spans="1:6">
      <c r="A6" s="35">
        <v>5</v>
      </c>
      <c r="B6" s="33" t="s">
        <v>15</v>
      </c>
      <c r="C6" s="76">
        <v>1</v>
      </c>
      <c r="D6" s="76"/>
      <c r="E6" s="76"/>
      <c r="F6" s="76"/>
    </row>
    <row r="7" spans="1:6" ht="30">
      <c r="A7" s="35">
        <v>6</v>
      </c>
      <c r="B7" s="33" t="s">
        <v>18</v>
      </c>
      <c r="C7" s="76" t="s">
        <v>50</v>
      </c>
      <c r="D7" s="76"/>
      <c r="E7" s="76"/>
      <c r="F7" s="76"/>
    </row>
    <row r="8" spans="1:6">
      <c r="A8" s="35">
        <v>7</v>
      </c>
      <c r="B8" s="33" t="s">
        <v>7</v>
      </c>
      <c r="C8" s="77" t="s">
        <v>48</v>
      </c>
      <c r="D8" s="78"/>
      <c r="E8" s="78"/>
      <c r="F8" s="79"/>
    </row>
    <row r="9" spans="1:6">
      <c r="A9" s="35">
        <v>8</v>
      </c>
      <c r="B9" s="33" t="s">
        <v>8</v>
      </c>
      <c r="C9" s="77" t="s">
        <v>49</v>
      </c>
      <c r="D9" s="78"/>
      <c r="E9" s="78"/>
      <c r="F9" s="79"/>
    </row>
    <row r="10" spans="1:6">
      <c r="A10" s="35">
        <v>9</v>
      </c>
      <c r="B10" s="33" t="s">
        <v>45</v>
      </c>
      <c r="C10" s="77" t="s">
        <v>48</v>
      </c>
      <c r="D10" s="78"/>
      <c r="E10" s="78"/>
      <c r="F10" s="79"/>
    </row>
    <row r="11" spans="1:6">
      <c r="A11" s="35">
        <v>10</v>
      </c>
      <c r="B11" s="33" t="s">
        <v>3</v>
      </c>
      <c r="C11" s="76" t="s">
        <v>72</v>
      </c>
      <c r="D11" s="76"/>
      <c r="E11" s="76"/>
      <c r="F11" s="76"/>
    </row>
    <row r="12" spans="1:6" ht="37.5">
      <c r="A12" s="35">
        <v>11</v>
      </c>
      <c r="B12" s="34" t="s">
        <v>14</v>
      </c>
      <c r="C12" s="34" t="s">
        <v>17</v>
      </c>
      <c r="D12" s="34" t="s">
        <v>16</v>
      </c>
      <c r="E12" s="34" t="s">
        <v>19</v>
      </c>
      <c r="F12" s="34" t="s">
        <v>20</v>
      </c>
    </row>
    <row r="13" spans="1:6" ht="31.5">
      <c r="A13" s="35">
        <v>12</v>
      </c>
      <c r="B13" s="36" t="s">
        <v>4</v>
      </c>
      <c r="C13" s="37"/>
      <c r="D13" s="37"/>
      <c r="E13" s="38"/>
      <c r="F13" s="39"/>
    </row>
    <row r="14" spans="1:6" s="10" customFormat="1">
      <c r="A14" s="35">
        <v>13</v>
      </c>
      <c r="B14" s="40" t="s">
        <v>73</v>
      </c>
      <c r="C14" s="41" t="s">
        <v>33</v>
      </c>
      <c r="D14" s="41">
        <v>30</v>
      </c>
      <c r="E14" s="42">
        <v>170</v>
      </c>
      <c r="F14" s="39">
        <f>D14*E14</f>
        <v>5100</v>
      </c>
    </row>
    <row r="15" spans="1:6">
      <c r="A15" s="35">
        <v>14</v>
      </c>
      <c r="B15" s="40" t="s">
        <v>74</v>
      </c>
      <c r="C15" s="41" t="s">
        <v>23</v>
      </c>
      <c r="D15" s="41">
        <v>8</v>
      </c>
      <c r="E15" s="42">
        <v>2000</v>
      </c>
      <c r="F15" s="39">
        <f t="shared" ref="F15" si="0">D15*E15</f>
        <v>16000</v>
      </c>
    </row>
    <row r="16" spans="1:6">
      <c r="A16" s="35">
        <v>15</v>
      </c>
      <c r="B16" s="43" t="s">
        <v>9</v>
      </c>
      <c r="C16" s="44"/>
      <c r="D16" s="44"/>
      <c r="E16" s="45"/>
      <c r="F16" s="46">
        <f>SUM(F14:F15)</f>
        <v>21100</v>
      </c>
    </row>
    <row r="17" spans="1:6" ht="15.75">
      <c r="A17" s="35">
        <v>16</v>
      </c>
      <c r="B17" s="36" t="s">
        <v>70</v>
      </c>
      <c r="C17" s="37"/>
      <c r="D17" s="37"/>
      <c r="E17" s="38"/>
      <c r="F17" s="39"/>
    </row>
    <row r="18" spans="1:6">
      <c r="A18" s="35">
        <v>17</v>
      </c>
      <c r="B18" s="40" t="s">
        <v>75</v>
      </c>
      <c r="C18" s="41" t="s">
        <v>30</v>
      </c>
      <c r="D18" s="41">
        <v>48</v>
      </c>
      <c r="E18" s="42">
        <v>5500</v>
      </c>
      <c r="F18" s="39">
        <f t="shared" ref="F18:F20" si="1">D18*E18</f>
        <v>264000</v>
      </c>
    </row>
    <row r="19" spans="1:6">
      <c r="A19" s="35">
        <v>18</v>
      </c>
      <c r="B19" s="40" t="s">
        <v>34</v>
      </c>
      <c r="C19" s="41" t="s">
        <v>23</v>
      </c>
      <c r="D19" s="41">
        <f>0.5*D18</f>
        <v>24</v>
      </c>
      <c r="E19" s="42">
        <v>2000</v>
      </c>
      <c r="F19" s="39">
        <f t="shared" si="1"/>
        <v>48000</v>
      </c>
    </row>
    <row r="20" spans="1:6">
      <c r="A20" s="35">
        <v>19</v>
      </c>
      <c r="B20" s="40" t="s">
        <v>76</v>
      </c>
      <c r="C20" s="41" t="s">
        <v>30</v>
      </c>
      <c r="D20" s="41">
        <f>D18</f>
        <v>48</v>
      </c>
      <c r="E20" s="42">
        <v>250</v>
      </c>
      <c r="F20" s="39">
        <f t="shared" si="1"/>
        <v>12000</v>
      </c>
    </row>
    <row r="21" spans="1:6">
      <c r="A21" s="35">
        <v>20</v>
      </c>
      <c r="B21" s="43" t="s">
        <v>9</v>
      </c>
      <c r="C21" s="44"/>
      <c r="D21" s="44"/>
      <c r="E21" s="45"/>
      <c r="F21" s="46">
        <f>SUM(F20:F20)</f>
        <v>12000</v>
      </c>
    </row>
    <row r="22" spans="1:6" ht="31.5">
      <c r="A22" s="35">
        <v>21</v>
      </c>
      <c r="B22" s="36" t="s">
        <v>77</v>
      </c>
      <c r="C22" s="37"/>
      <c r="D22" s="37"/>
      <c r="E22" s="38"/>
      <c r="F22" s="39"/>
    </row>
    <row r="23" spans="1:6" ht="15.75">
      <c r="A23" s="35">
        <v>22</v>
      </c>
      <c r="B23" s="47" t="s">
        <v>35</v>
      </c>
      <c r="C23" s="48" t="s">
        <v>26</v>
      </c>
      <c r="D23" s="17">
        <v>432</v>
      </c>
      <c r="E23" s="18">
        <v>300</v>
      </c>
      <c r="F23" s="49">
        <f t="shared" ref="F23:F24" si="2">D23*E23</f>
        <v>129600</v>
      </c>
    </row>
    <row r="24" spans="1:6" ht="15.75">
      <c r="A24" s="35">
        <v>23</v>
      </c>
      <c r="B24" s="47" t="s">
        <v>38</v>
      </c>
      <c r="C24" s="48" t="s">
        <v>24</v>
      </c>
      <c r="D24" s="17">
        <v>7</v>
      </c>
      <c r="E24" s="18">
        <v>6500</v>
      </c>
      <c r="F24" s="49">
        <f t="shared" si="2"/>
        <v>45500</v>
      </c>
    </row>
    <row r="25" spans="1:6">
      <c r="A25" s="35">
        <v>24</v>
      </c>
      <c r="B25" s="19" t="s">
        <v>47</v>
      </c>
      <c r="C25" s="20" t="s">
        <v>24</v>
      </c>
      <c r="D25" s="17">
        <v>87</v>
      </c>
      <c r="E25" s="18">
        <v>1700</v>
      </c>
      <c r="F25" s="18">
        <f>D25*E25</f>
        <v>147900</v>
      </c>
    </row>
    <row r="26" spans="1:6">
      <c r="A26" s="35">
        <v>25</v>
      </c>
      <c r="B26" s="19" t="s">
        <v>36</v>
      </c>
      <c r="C26" s="20" t="s">
        <v>26</v>
      </c>
      <c r="D26" s="17">
        <v>864</v>
      </c>
      <c r="E26" s="18">
        <v>380</v>
      </c>
      <c r="F26" s="18">
        <f>D26*E26</f>
        <v>328320</v>
      </c>
    </row>
    <row r="27" spans="1:6">
      <c r="A27" s="35">
        <v>26</v>
      </c>
      <c r="B27" s="19" t="s">
        <v>37</v>
      </c>
      <c r="C27" s="20" t="s">
        <v>26</v>
      </c>
      <c r="D27" s="17">
        <v>432</v>
      </c>
      <c r="E27" s="18">
        <v>250</v>
      </c>
      <c r="F27" s="18">
        <f>D27*E27</f>
        <v>108000</v>
      </c>
    </row>
    <row r="28" spans="1:6">
      <c r="A28" s="35">
        <v>27</v>
      </c>
      <c r="B28" s="19" t="s">
        <v>78</v>
      </c>
      <c r="C28" s="20" t="s">
        <v>26</v>
      </c>
      <c r="D28" s="17">
        <f>C5</f>
        <v>432</v>
      </c>
      <c r="E28" s="18">
        <v>35</v>
      </c>
      <c r="F28" s="18">
        <f>D28*E28</f>
        <v>15120</v>
      </c>
    </row>
    <row r="29" spans="1:6">
      <c r="A29" s="35">
        <v>28</v>
      </c>
      <c r="B29" s="43" t="s">
        <v>9</v>
      </c>
      <c r="C29" s="44"/>
      <c r="D29" s="44"/>
      <c r="E29" s="45"/>
      <c r="F29" s="46">
        <f>SUM(F23:F28)</f>
        <v>774440</v>
      </c>
    </row>
    <row r="30" spans="1:6" ht="31.5">
      <c r="A30" s="35">
        <v>29</v>
      </c>
      <c r="B30" s="36" t="s">
        <v>79</v>
      </c>
      <c r="C30" s="37"/>
      <c r="D30" s="37"/>
      <c r="E30" s="38"/>
      <c r="F30" s="39"/>
    </row>
    <row r="31" spans="1:6">
      <c r="A31" s="35">
        <v>30</v>
      </c>
      <c r="B31" s="40" t="s">
        <v>80</v>
      </c>
      <c r="C31" s="41" t="s">
        <v>25</v>
      </c>
      <c r="D31" s="41">
        <f>C5*0.045</f>
        <v>19.439999999999998</v>
      </c>
      <c r="E31" s="42">
        <v>50000</v>
      </c>
      <c r="F31" s="39">
        <f>D31*E31</f>
        <v>971999.99999999988</v>
      </c>
    </row>
    <row r="32" spans="1:6">
      <c r="A32" s="35">
        <v>31</v>
      </c>
      <c r="B32" s="40" t="s">
        <v>81</v>
      </c>
      <c r="C32" s="41" t="s">
        <v>25</v>
      </c>
      <c r="D32" s="41">
        <f>C5*0.009</f>
        <v>3.8879999999999999</v>
      </c>
      <c r="E32" s="42">
        <v>43000</v>
      </c>
      <c r="F32" s="39">
        <f>D32*E32</f>
        <v>167184</v>
      </c>
    </row>
    <row r="33" spans="1:6">
      <c r="A33" s="35">
        <v>32</v>
      </c>
      <c r="B33" s="40" t="s">
        <v>22</v>
      </c>
      <c r="C33" s="41" t="s">
        <v>25</v>
      </c>
      <c r="D33" s="41">
        <f>D31+D32</f>
        <v>23.327999999999996</v>
      </c>
      <c r="E33" s="42">
        <v>7000</v>
      </c>
      <c r="F33" s="39">
        <f>D33*E33</f>
        <v>163295.99999999997</v>
      </c>
    </row>
    <row r="34" spans="1:6">
      <c r="A34" s="35">
        <v>33</v>
      </c>
      <c r="B34" s="40" t="s">
        <v>21</v>
      </c>
      <c r="C34" s="41" t="s">
        <v>25</v>
      </c>
      <c r="D34" s="41">
        <f>D33</f>
        <v>23.327999999999996</v>
      </c>
      <c r="E34" s="42">
        <v>5000</v>
      </c>
      <c r="F34" s="39">
        <f>D34*E34</f>
        <v>116639.99999999999</v>
      </c>
    </row>
    <row r="35" spans="1:6">
      <c r="A35" s="35">
        <v>34</v>
      </c>
      <c r="B35" s="43" t="s">
        <v>9</v>
      </c>
      <c r="C35" s="44"/>
      <c r="D35" s="44"/>
      <c r="E35" s="45"/>
      <c r="F35" s="46">
        <f>SUM(F31:F34)</f>
        <v>1419120</v>
      </c>
    </row>
    <row r="36" spans="1:6" ht="15.75">
      <c r="A36" s="35">
        <v>35</v>
      </c>
      <c r="B36" s="36" t="s">
        <v>12</v>
      </c>
      <c r="C36" s="37"/>
      <c r="D36" s="37"/>
      <c r="E36" s="38"/>
      <c r="F36" s="39"/>
    </row>
    <row r="37" spans="1:6">
      <c r="A37" s="35">
        <v>36</v>
      </c>
      <c r="B37" s="40" t="s">
        <v>39</v>
      </c>
      <c r="C37" s="41" t="s">
        <v>26</v>
      </c>
      <c r="D37" s="41">
        <f>(24*2+18*2)*3.5</f>
        <v>294</v>
      </c>
      <c r="E37" s="42">
        <v>1435</v>
      </c>
      <c r="F37" s="39">
        <f>D37*E37</f>
        <v>421890</v>
      </c>
    </row>
    <row r="38" spans="1:6">
      <c r="A38" s="35">
        <v>37</v>
      </c>
      <c r="B38" s="40" t="s">
        <v>82</v>
      </c>
      <c r="C38" s="41" t="s">
        <v>26</v>
      </c>
      <c r="D38" s="41">
        <f>(24*2+18*2)*0.7</f>
        <v>58.8</v>
      </c>
      <c r="E38" s="42">
        <v>480</v>
      </c>
      <c r="F38" s="39">
        <v>56600</v>
      </c>
    </row>
    <row r="39" spans="1:6">
      <c r="A39" s="35">
        <v>38</v>
      </c>
      <c r="B39" s="4" t="s">
        <v>83</v>
      </c>
      <c r="C39" s="9" t="str">
        <f>VLOOKUP(B39,[1]Кровля!Прайс,2,FALSE)</f>
        <v>компл</v>
      </c>
      <c r="D39" s="50">
        <f>D37</f>
        <v>294</v>
      </c>
      <c r="E39" s="7">
        <v>190</v>
      </c>
      <c r="F39" s="6">
        <f t="shared" ref="F39" si="3">D39*E39</f>
        <v>55860</v>
      </c>
    </row>
    <row r="40" spans="1:6">
      <c r="A40" s="35">
        <v>39</v>
      </c>
      <c r="B40" s="40" t="s">
        <v>29</v>
      </c>
      <c r="C40" s="41" t="s">
        <v>26</v>
      </c>
      <c r="D40" s="41">
        <f>D37</f>
        <v>294</v>
      </c>
      <c r="E40" s="42">
        <v>180</v>
      </c>
      <c r="F40" s="39">
        <f>D40*E40</f>
        <v>52920</v>
      </c>
    </row>
    <row r="41" spans="1:6">
      <c r="A41" s="35">
        <v>40</v>
      </c>
      <c r="B41" s="40" t="s">
        <v>53</v>
      </c>
      <c r="C41" s="41" t="s">
        <v>26</v>
      </c>
      <c r="D41" s="41">
        <v>76</v>
      </c>
      <c r="E41" s="42">
        <v>200</v>
      </c>
      <c r="F41" s="39">
        <f t="shared" ref="F41" si="4">D41*E41</f>
        <v>15200</v>
      </c>
    </row>
    <row r="42" spans="1:6" ht="17.25" customHeight="1">
      <c r="A42" s="35">
        <v>41</v>
      </c>
      <c r="B42" s="43" t="s">
        <v>9</v>
      </c>
      <c r="C42" s="44"/>
      <c r="D42" s="44"/>
      <c r="E42" s="45"/>
      <c r="F42" s="46">
        <f>SUM(F37:F41)</f>
        <v>602470</v>
      </c>
    </row>
    <row r="43" spans="1:6" ht="15.75">
      <c r="A43" s="35">
        <v>42</v>
      </c>
      <c r="B43" s="36" t="s">
        <v>41</v>
      </c>
      <c r="C43" s="37"/>
      <c r="D43" s="37"/>
      <c r="E43" s="38"/>
      <c r="F43" s="39"/>
    </row>
    <row r="44" spans="1:6">
      <c r="A44" s="35">
        <v>43</v>
      </c>
      <c r="B44" s="40" t="s">
        <v>46</v>
      </c>
      <c r="C44" s="41" t="s">
        <v>26</v>
      </c>
      <c r="D44" s="41">
        <f>C5*1.15</f>
        <v>496.79999999999995</v>
      </c>
      <c r="E44" s="42">
        <v>1500</v>
      </c>
      <c r="F44" s="39">
        <f>D44*E44</f>
        <v>745199.99999999988</v>
      </c>
    </row>
    <row r="45" spans="1:6" ht="19.5" customHeight="1">
      <c r="A45" s="35">
        <v>44</v>
      </c>
      <c r="B45" s="4" t="s">
        <v>84</v>
      </c>
      <c r="C45" s="9" t="s">
        <v>85</v>
      </c>
      <c r="D45" s="50">
        <v>50</v>
      </c>
      <c r="E45" s="7">
        <v>650</v>
      </c>
      <c r="F45" s="6">
        <f t="shared" ref="F45:F54" si="5">D45*E45</f>
        <v>32500</v>
      </c>
    </row>
    <row r="46" spans="1:6">
      <c r="A46" s="35">
        <v>45</v>
      </c>
      <c r="B46" s="4" t="s">
        <v>86</v>
      </c>
      <c r="C46" s="9" t="str">
        <f>VLOOKUP(B46,[1]Кровля!Прайс,2,FALSE)</f>
        <v>шт</v>
      </c>
      <c r="D46" s="9">
        <v>6</v>
      </c>
      <c r="E46" s="7">
        <v>360</v>
      </c>
      <c r="F46" s="6">
        <f t="shared" si="5"/>
        <v>2160</v>
      </c>
    </row>
    <row r="47" spans="1:6">
      <c r="A47" s="35">
        <v>46</v>
      </c>
      <c r="B47" s="4" t="s">
        <v>87</v>
      </c>
      <c r="C47" s="9" t="s">
        <v>26</v>
      </c>
      <c r="D47" s="9">
        <f>D53*0.4</f>
        <v>10</v>
      </c>
      <c r="E47" s="7">
        <v>480</v>
      </c>
      <c r="F47" s="6">
        <f t="shared" si="5"/>
        <v>4800</v>
      </c>
    </row>
    <row r="48" spans="1:6">
      <c r="A48" s="35">
        <v>47</v>
      </c>
      <c r="B48" s="4" t="s">
        <v>88</v>
      </c>
      <c r="C48" s="9" t="str">
        <f>VLOOKUP(B48,[1]Кровля!Прайс,2,FALSE)</f>
        <v>м2</v>
      </c>
      <c r="D48" s="9">
        <f>D54</f>
        <v>40</v>
      </c>
      <c r="E48" s="7">
        <v>353</v>
      </c>
      <c r="F48" s="6">
        <f t="shared" si="5"/>
        <v>14120</v>
      </c>
    </row>
    <row r="49" spans="1:6">
      <c r="A49" s="35">
        <v>48</v>
      </c>
      <c r="B49" s="40" t="s">
        <v>27</v>
      </c>
      <c r="C49" s="41" t="s">
        <v>28</v>
      </c>
      <c r="D49" s="41">
        <f>D44</f>
        <v>496.79999999999995</v>
      </c>
      <c r="E49" s="42">
        <v>190</v>
      </c>
      <c r="F49" s="6">
        <f t="shared" si="5"/>
        <v>94391.999999999985</v>
      </c>
    </row>
    <row r="50" spans="1:6">
      <c r="A50" s="35">
        <v>49</v>
      </c>
      <c r="B50" s="40" t="s">
        <v>29</v>
      </c>
      <c r="C50" s="41" t="s">
        <v>26</v>
      </c>
      <c r="D50" s="41">
        <f>D44</f>
        <v>496.79999999999995</v>
      </c>
      <c r="E50" s="42">
        <v>180</v>
      </c>
      <c r="F50" s="39">
        <f t="shared" si="5"/>
        <v>89423.999999999985</v>
      </c>
    </row>
    <row r="51" spans="1:6">
      <c r="A51" s="35">
        <v>50</v>
      </c>
      <c r="B51" s="4" t="s">
        <v>89</v>
      </c>
      <c r="C51" s="9" t="str">
        <f>VLOOKUP(B51,[2]Кровля!Прайс,2,FALSE)</f>
        <v>м</v>
      </c>
      <c r="D51" s="50">
        <f>D45</f>
        <v>50</v>
      </c>
      <c r="E51" s="7">
        <v>150</v>
      </c>
      <c r="F51" s="6">
        <f t="shared" si="5"/>
        <v>7500</v>
      </c>
    </row>
    <row r="52" spans="1:6">
      <c r="A52" s="35">
        <v>51</v>
      </c>
      <c r="B52" s="4" t="s">
        <v>90</v>
      </c>
      <c r="C52" s="9" t="str">
        <f>VLOOKUP(B52,[1]Кровля!Прайс,2,FALSE)</f>
        <v>шт</v>
      </c>
      <c r="D52" s="9">
        <f>D46</f>
        <v>6</v>
      </c>
      <c r="E52" s="7">
        <v>250</v>
      </c>
      <c r="F52" s="6">
        <f t="shared" si="5"/>
        <v>1500</v>
      </c>
    </row>
    <row r="53" spans="1:6">
      <c r="A53" s="35">
        <v>52</v>
      </c>
      <c r="B53" s="4" t="s">
        <v>91</v>
      </c>
      <c r="C53" s="9" t="str">
        <f>VLOOKUP(B53,[1]Кровля!Прайс,2,FALSE)</f>
        <v>м</v>
      </c>
      <c r="D53" s="9">
        <v>25</v>
      </c>
      <c r="E53" s="7">
        <v>120</v>
      </c>
      <c r="F53" s="6">
        <f t="shared" si="5"/>
        <v>3000</v>
      </c>
    </row>
    <row r="54" spans="1:6">
      <c r="A54" s="35">
        <v>53</v>
      </c>
      <c r="B54" s="4" t="s">
        <v>92</v>
      </c>
      <c r="C54" s="9" t="str">
        <f>VLOOKUP(B54,[1]Кровля!Прайс,2,FALSE)</f>
        <v>м2</v>
      </c>
      <c r="D54" s="9">
        <f>D53*2*0.8</f>
        <v>40</v>
      </c>
      <c r="E54" s="7">
        <v>180</v>
      </c>
      <c r="F54" s="6">
        <f t="shared" si="5"/>
        <v>7200</v>
      </c>
    </row>
    <row r="55" spans="1:6">
      <c r="A55" s="35">
        <v>54</v>
      </c>
      <c r="B55" s="43" t="s">
        <v>9</v>
      </c>
      <c r="C55" s="44"/>
      <c r="D55" s="44"/>
      <c r="E55" s="45"/>
      <c r="F55" s="46">
        <f>SUM(F44:F54)</f>
        <v>1001795.9999999999</v>
      </c>
    </row>
    <row r="56" spans="1:6" ht="15.75">
      <c r="A56" s="35">
        <v>55</v>
      </c>
      <c r="B56" s="36" t="s">
        <v>5</v>
      </c>
      <c r="C56" s="37"/>
      <c r="D56" s="37"/>
      <c r="E56" s="38"/>
      <c r="F56" s="39"/>
    </row>
    <row r="57" spans="1:6">
      <c r="A57" s="35">
        <v>56</v>
      </c>
      <c r="B57" s="40" t="s">
        <v>40</v>
      </c>
      <c r="C57" s="41" t="s">
        <v>30</v>
      </c>
      <c r="D57" s="41">
        <v>21</v>
      </c>
      <c r="E57" s="42">
        <v>5000</v>
      </c>
      <c r="F57" s="39">
        <f>D57*E57</f>
        <v>105000</v>
      </c>
    </row>
    <row r="58" spans="1:6">
      <c r="A58" s="35">
        <v>57</v>
      </c>
      <c r="B58" s="40" t="s">
        <v>42</v>
      </c>
      <c r="C58" s="41" t="s">
        <v>30</v>
      </c>
      <c r="D58" s="41">
        <v>3</v>
      </c>
      <c r="E58" s="42">
        <v>18000</v>
      </c>
      <c r="F58" s="39">
        <f t="shared" ref="F58:F61" si="6">D58*E58</f>
        <v>54000</v>
      </c>
    </row>
    <row r="59" spans="1:6" ht="30">
      <c r="A59" s="35">
        <v>58</v>
      </c>
      <c r="B59" s="40" t="s">
        <v>93</v>
      </c>
      <c r="C59" s="41" t="s">
        <v>26</v>
      </c>
      <c r="D59" s="41">
        <f>13*1.2*1.2</f>
        <v>18.72</v>
      </c>
      <c r="E59" s="42">
        <v>4500</v>
      </c>
      <c r="F59" s="39">
        <f t="shared" si="6"/>
        <v>84240</v>
      </c>
    </row>
    <row r="60" spans="1:6">
      <c r="A60" s="35">
        <v>59</v>
      </c>
      <c r="B60" s="51" t="s">
        <v>31</v>
      </c>
      <c r="C60" s="41" t="s">
        <v>26</v>
      </c>
      <c r="D60" s="41">
        <f>D59</f>
        <v>18.72</v>
      </c>
      <c r="E60" s="42">
        <v>800</v>
      </c>
      <c r="F60" s="39">
        <f t="shared" si="6"/>
        <v>14976</v>
      </c>
    </row>
    <row r="61" spans="1:6">
      <c r="A61" s="35">
        <v>60</v>
      </c>
      <c r="B61" s="51" t="s">
        <v>43</v>
      </c>
      <c r="C61" s="41" t="s">
        <v>30</v>
      </c>
      <c r="D61" s="41">
        <f>SUM(D57:D58)</f>
        <v>24</v>
      </c>
      <c r="E61" s="42">
        <v>1000</v>
      </c>
      <c r="F61" s="39">
        <f t="shared" si="6"/>
        <v>24000</v>
      </c>
    </row>
    <row r="62" spans="1:6">
      <c r="A62" s="35">
        <v>61</v>
      </c>
      <c r="B62" s="43" t="s">
        <v>9</v>
      </c>
      <c r="C62" s="44"/>
      <c r="D62" s="44"/>
      <c r="E62" s="45"/>
      <c r="F62" s="46">
        <f>SUM(F57:F61)</f>
        <v>282216</v>
      </c>
    </row>
    <row r="63" spans="1:6" ht="15.75">
      <c r="A63" s="35">
        <v>62</v>
      </c>
      <c r="B63" s="36" t="s">
        <v>6</v>
      </c>
      <c r="C63" s="37"/>
      <c r="D63" s="37"/>
      <c r="E63" s="38"/>
      <c r="F63" s="39"/>
    </row>
    <row r="64" spans="1:6">
      <c r="A64" s="35">
        <v>63</v>
      </c>
      <c r="B64" s="40" t="s">
        <v>94</v>
      </c>
      <c r="C64" s="41" t="s">
        <v>26</v>
      </c>
      <c r="D64" s="41">
        <f>(6*19+4.6*3+4.5+18.2)*2.7</f>
        <v>406.35</v>
      </c>
      <c r="E64" s="42">
        <v>1100</v>
      </c>
      <c r="F64" s="39">
        <f>D64*E64</f>
        <v>446985</v>
      </c>
    </row>
    <row r="65" spans="1:7">
      <c r="A65" s="35">
        <v>64</v>
      </c>
      <c r="B65" s="40" t="s">
        <v>29</v>
      </c>
      <c r="C65" s="41" t="s">
        <v>26</v>
      </c>
      <c r="D65" s="41">
        <f>D64</f>
        <v>406.35</v>
      </c>
      <c r="E65" s="42">
        <v>120</v>
      </c>
      <c r="F65" s="39">
        <f>D65*E65</f>
        <v>48762</v>
      </c>
    </row>
    <row r="66" spans="1:7">
      <c r="A66" s="35">
        <v>65</v>
      </c>
      <c r="B66" s="43" t="s">
        <v>9</v>
      </c>
      <c r="C66" s="44"/>
      <c r="D66" s="44"/>
      <c r="E66" s="45"/>
      <c r="F66" s="46">
        <f>SUM(F64:F65)</f>
        <v>495747</v>
      </c>
    </row>
    <row r="67" spans="1:7" ht="15.75">
      <c r="A67" s="35">
        <v>66</v>
      </c>
      <c r="B67" s="36" t="s">
        <v>95</v>
      </c>
      <c r="C67" s="37"/>
      <c r="D67" s="37"/>
      <c r="E67" s="38"/>
      <c r="F67" s="39"/>
    </row>
    <row r="68" spans="1:7">
      <c r="A68" s="35">
        <v>67</v>
      </c>
      <c r="B68" s="52" t="s">
        <v>54</v>
      </c>
      <c r="C68" s="41"/>
      <c r="D68" s="41"/>
      <c r="E68" s="42"/>
      <c r="F68" s="39"/>
    </row>
    <row r="69" spans="1:7" hidden="1">
      <c r="A69" s="35">
        <v>68</v>
      </c>
      <c r="B69" s="4" t="s">
        <v>55</v>
      </c>
      <c r="C69" s="9" t="s">
        <v>26</v>
      </c>
      <c r="D69" s="50">
        <v>0</v>
      </c>
      <c r="E69" s="7">
        <v>180</v>
      </c>
      <c r="F69" s="6">
        <f t="shared" ref="F69:F71" si="7">D69*E69</f>
        <v>0</v>
      </c>
      <c r="G69" t="s">
        <v>112</v>
      </c>
    </row>
    <row r="70" spans="1:7" hidden="1">
      <c r="A70" s="35">
        <v>69</v>
      </c>
      <c r="B70" s="4" t="s">
        <v>56</v>
      </c>
      <c r="C70" s="9" t="s">
        <v>26</v>
      </c>
      <c r="D70" s="50">
        <f>D69</f>
        <v>0</v>
      </c>
      <c r="E70" s="7">
        <v>95</v>
      </c>
      <c r="F70" s="6">
        <f t="shared" si="7"/>
        <v>0</v>
      </c>
    </row>
    <row r="71" spans="1:7" hidden="1">
      <c r="A71" s="35">
        <v>70</v>
      </c>
      <c r="B71" s="4" t="s">
        <v>44</v>
      </c>
      <c r="C71" s="9" t="s">
        <v>26</v>
      </c>
      <c r="D71" s="50">
        <f>D69</f>
        <v>0</v>
      </c>
      <c r="E71" s="7">
        <v>150</v>
      </c>
      <c r="F71" s="6">
        <f t="shared" si="7"/>
        <v>0</v>
      </c>
    </row>
    <row r="72" spans="1:7">
      <c r="A72" s="35">
        <v>71</v>
      </c>
      <c r="B72" s="31" t="s">
        <v>57</v>
      </c>
      <c r="C72" s="9"/>
      <c r="D72" s="9"/>
      <c r="E72" s="7"/>
      <c r="F72" s="6"/>
    </row>
    <row r="73" spans="1:7">
      <c r="A73" s="35">
        <v>72</v>
      </c>
      <c r="B73" s="4" t="s">
        <v>59</v>
      </c>
      <c r="C73" s="9" t="s">
        <v>26</v>
      </c>
      <c r="D73" s="9">
        <f>427.52-D75-D77</f>
        <v>229.14999999999995</v>
      </c>
      <c r="E73" s="7">
        <v>100</v>
      </c>
      <c r="F73" s="6">
        <f>D73*E73</f>
        <v>22914.999999999996</v>
      </c>
    </row>
    <row r="74" spans="1:7">
      <c r="A74" s="35">
        <v>73</v>
      </c>
      <c r="B74" s="4" t="s">
        <v>58</v>
      </c>
      <c r="C74" s="9" t="s">
        <v>26</v>
      </c>
      <c r="D74" s="9">
        <f>D73</f>
        <v>229.14999999999995</v>
      </c>
      <c r="E74" s="7">
        <v>350</v>
      </c>
      <c r="F74" s="6">
        <f>D74*E74</f>
        <v>80202.499999999985</v>
      </c>
    </row>
    <row r="75" spans="1:7">
      <c r="A75" s="35">
        <v>74</v>
      </c>
      <c r="B75" s="4" t="s">
        <v>96</v>
      </c>
      <c r="C75" s="9" t="str">
        <f>VLOOKUP(B75,[1]Отделка!Прайс,2,FALSE)</f>
        <v>м2</v>
      </c>
      <c r="D75" s="9">
        <f>18.57+17.4</f>
        <v>35.97</v>
      </c>
      <c r="E75" s="7">
        <v>360</v>
      </c>
      <c r="F75" s="6">
        <f t="shared" ref="F75:F79" si="8">D75*E75</f>
        <v>12949.199999999999</v>
      </c>
      <c r="G75" t="s">
        <v>110</v>
      </c>
    </row>
    <row r="76" spans="1:7">
      <c r="A76" s="35">
        <v>75</v>
      </c>
      <c r="B76" s="4" t="s">
        <v>97</v>
      </c>
      <c r="C76" s="9" t="str">
        <f>VLOOKUP(B76,[1]Отделка!Прайс,2,FALSE)</f>
        <v>м2</v>
      </c>
      <c r="D76" s="9">
        <f>D75</f>
        <v>35.97</v>
      </c>
      <c r="E76" s="7">
        <v>635.85</v>
      </c>
      <c r="F76" s="6">
        <f t="shared" si="8"/>
        <v>22871.5245</v>
      </c>
    </row>
    <row r="77" spans="1:7">
      <c r="A77" s="35">
        <v>76</v>
      </c>
      <c r="B77" s="4" t="s">
        <v>98</v>
      </c>
      <c r="C77" s="9" t="str">
        <f>VLOOKUP(B77,[1]Отделка!Прайс,2,FALSE)</f>
        <v>м2</v>
      </c>
      <c r="D77" s="9">
        <f>(11.19+5.8+2*2+15.48+9.73+10+9.76+12.22+43.24)+11.19*2+9.3*2</f>
        <v>162.4</v>
      </c>
      <c r="E77" s="7">
        <v>450</v>
      </c>
      <c r="F77" s="6">
        <f t="shared" si="8"/>
        <v>73080</v>
      </c>
      <c r="G77" t="s">
        <v>113</v>
      </c>
    </row>
    <row r="78" spans="1:7">
      <c r="A78" s="35">
        <v>77</v>
      </c>
      <c r="B78" s="4" t="s">
        <v>99</v>
      </c>
      <c r="C78" s="9" t="str">
        <f>VLOOKUP(B78,[1]Отделка!Прайс,2,FALSE)</f>
        <v>м2</v>
      </c>
      <c r="D78" s="9">
        <f>D77</f>
        <v>162.4</v>
      </c>
      <c r="E78" s="7">
        <v>599</v>
      </c>
      <c r="F78" s="6">
        <f t="shared" si="8"/>
        <v>97277.6</v>
      </c>
    </row>
    <row r="79" spans="1:7">
      <c r="A79" s="35">
        <v>78</v>
      </c>
      <c r="B79" s="4" t="s">
        <v>100</v>
      </c>
      <c r="C79" s="9" t="str">
        <f>VLOOKUP(B79,[1]Отделка!Прайс,2,FALSE)</f>
        <v>кг</v>
      </c>
      <c r="D79" s="9">
        <f>D77*5</f>
        <v>812</v>
      </c>
      <c r="E79" s="7">
        <v>11.7</v>
      </c>
      <c r="F79" s="6">
        <f t="shared" si="8"/>
        <v>9500.4</v>
      </c>
    </row>
    <row r="80" spans="1:7" ht="15.75">
      <c r="A80" s="35">
        <v>79</v>
      </c>
      <c r="B80" s="31" t="s">
        <v>60</v>
      </c>
      <c r="C80" s="8"/>
      <c r="D80" s="8"/>
      <c r="E80" s="5"/>
      <c r="F80" s="6"/>
    </row>
    <row r="81" spans="1:7">
      <c r="A81" s="35">
        <v>80</v>
      </c>
      <c r="B81" s="4" t="s">
        <v>101</v>
      </c>
      <c r="C81" s="9" t="str">
        <f>VLOOKUP(B81,[1]Отделка!Прайс,2,FALSE)</f>
        <v>м2</v>
      </c>
      <c r="D81" s="9">
        <f>D77</f>
        <v>162.4</v>
      </c>
      <c r="E81" s="7">
        <v>180</v>
      </c>
      <c r="F81" s="6">
        <f t="shared" ref="F81:F82" si="9">D81*E81</f>
        <v>29232</v>
      </c>
      <c r="G81" t="s">
        <v>111</v>
      </c>
    </row>
    <row r="82" spans="1:7" ht="30">
      <c r="A82" s="35">
        <v>81</v>
      </c>
      <c r="B82" s="4" t="s">
        <v>102</v>
      </c>
      <c r="C82" s="9" t="s">
        <v>26</v>
      </c>
      <c r="D82" s="9">
        <f>D81</f>
        <v>162.4</v>
      </c>
      <c r="E82" s="7">
        <v>275</v>
      </c>
      <c r="F82" s="6">
        <f t="shared" si="9"/>
        <v>44660</v>
      </c>
    </row>
    <row r="83" spans="1:7">
      <c r="A83" s="35">
        <v>82</v>
      </c>
      <c r="B83" s="43" t="s">
        <v>9</v>
      </c>
      <c r="C83" s="44"/>
      <c r="D83" s="44"/>
      <c r="E83" s="45"/>
      <c r="F83" s="46">
        <f>SUM(F68:F82)</f>
        <v>392688.22450000001</v>
      </c>
    </row>
    <row r="84" spans="1:7" ht="15.75">
      <c r="A84" s="35">
        <v>83</v>
      </c>
      <c r="B84" s="73" t="s">
        <v>32</v>
      </c>
      <c r="C84" s="21"/>
      <c r="D84" s="21"/>
      <c r="E84" s="22"/>
      <c r="F84" s="53">
        <f>SUM(F16:F83)/2</f>
        <v>5147027.2244999995</v>
      </c>
    </row>
    <row r="85" spans="1:7" ht="15.75">
      <c r="A85" s="35">
        <v>84</v>
      </c>
      <c r="B85" s="54" t="s">
        <v>103</v>
      </c>
      <c r="C85" s="55" t="s">
        <v>104</v>
      </c>
      <c r="D85" s="55">
        <v>3</v>
      </c>
      <c r="E85" s="56"/>
      <c r="F85" s="57">
        <f>F84*D85%</f>
        <v>154410.81673499997</v>
      </c>
    </row>
    <row r="86" spans="1:7" ht="18.75">
      <c r="A86" s="35">
        <v>85</v>
      </c>
      <c r="B86" s="58" t="s">
        <v>10</v>
      </c>
      <c r="C86" s="59"/>
      <c r="D86" s="59"/>
      <c r="E86" s="60"/>
      <c r="F86" s="61">
        <f>F84+F85</f>
        <v>5301438.0412349999</v>
      </c>
    </row>
    <row r="87" spans="1:7" ht="15.75">
      <c r="A87" s="35">
        <v>86</v>
      </c>
      <c r="B87" s="26" t="s">
        <v>68</v>
      </c>
      <c r="C87" s="8"/>
      <c r="D87" s="8"/>
      <c r="E87" s="5"/>
      <c r="F87" s="6"/>
    </row>
    <row r="88" spans="1:7" ht="15.75">
      <c r="A88" s="35">
        <v>87</v>
      </c>
      <c r="B88" s="27" t="s">
        <v>64</v>
      </c>
      <c r="C88" s="9" t="s">
        <v>26</v>
      </c>
      <c r="D88" s="11">
        <f>C5</f>
        <v>432</v>
      </c>
      <c r="E88" s="7">
        <v>650</v>
      </c>
      <c r="F88" s="6">
        <f>D88*E88</f>
        <v>280800</v>
      </c>
    </row>
    <row r="89" spans="1:7" ht="15.75">
      <c r="A89" s="35">
        <v>88</v>
      </c>
      <c r="B89" s="27" t="s">
        <v>65</v>
      </c>
      <c r="C89" s="9" t="s">
        <v>26</v>
      </c>
      <c r="D89" s="11">
        <f>D88</f>
        <v>432</v>
      </c>
      <c r="E89" s="7">
        <f>E88*50%</f>
        <v>325</v>
      </c>
      <c r="F89" s="6">
        <f t="shared" ref="F89:F95" si="10">D89*E89</f>
        <v>140400</v>
      </c>
    </row>
    <row r="90" spans="1:7" ht="15.75">
      <c r="A90" s="35">
        <v>89</v>
      </c>
      <c r="B90" s="27" t="s">
        <v>105</v>
      </c>
      <c r="C90" s="9" t="s">
        <v>26</v>
      </c>
      <c r="D90" s="11">
        <f t="shared" ref="D90:D95" si="11">D89</f>
        <v>432</v>
      </c>
      <c r="E90" s="7">
        <v>850</v>
      </c>
      <c r="F90" s="6">
        <f t="shared" si="10"/>
        <v>367200</v>
      </c>
    </row>
    <row r="91" spans="1:7" ht="15.75">
      <c r="A91" s="35">
        <v>90</v>
      </c>
      <c r="B91" s="27" t="s">
        <v>11</v>
      </c>
      <c r="C91" s="9" t="s">
        <v>26</v>
      </c>
      <c r="D91" s="11">
        <f t="shared" si="11"/>
        <v>432</v>
      </c>
      <c r="E91" s="7">
        <f>E90*50%</f>
        <v>425</v>
      </c>
      <c r="F91" s="6">
        <f t="shared" si="10"/>
        <v>183600</v>
      </c>
    </row>
    <row r="92" spans="1:7" ht="15.75">
      <c r="A92" s="35">
        <v>91</v>
      </c>
      <c r="B92" s="27" t="s">
        <v>106</v>
      </c>
      <c r="C92" s="9" t="s">
        <v>26</v>
      </c>
      <c r="D92" s="11">
        <f t="shared" si="11"/>
        <v>432</v>
      </c>
      <c r="E92" s="7">
        <v>450</v>
      </c>
      <c r="F92" s="6">
        <f t="shared" si="10"/>
        <v>194400</v>
      </c>
    </row>
    <row r="93" spans="1:7" ht="15.75">
      <c r="A93" s="35">
        <v>92</v>
      </c>
      <c r="B93" s="27" t="s">
        <v>107</v>
      </c>
      <c r="C93" s="9" t="s">
        <v>26</v>
      </c>
      <c r="D93" s="11">
        <f t="shared" si="11"/>
        <v>432</v>
      </c>
      <c r="E93" s="7">
        <f>E92*50%</f>
        <v>225</v>
      </c>
      <c r="F93" s="6">
        <f t="shared" si="10"/>
        <v>97200</v>
      </c>
    </row>
    <row r="94" spans="1:7" ht="15.75">
      <c r="A94" s="35">
        <v>93</v>
      </c>
      <c r="B94" s="28" t="s">
        <v>66</v>
      </c>
      <c r="C94" s="9" t="s">
        <v>26</v>
      </c>
      <c r="D94" s="11">
        <f t="shared" si="11"/>
        <v>432</v>
      </c>
      <c r="E94" s="7">
        <v>140</v>
      </c>
      <c r="F94" s="6">
        <f t="shared" si="10"/>
        <v>60480</v>
      </c>
    </row>
    <row r="95" spans="1:7" ht="15.75">
      <c r="A95" s="35">
        <v>94</v>
      </c>
      <c r="B95" s="28" t="s">
        <v>67</v>
      </c>
      <c r="C95" s="9" t="s">
        <v>26</v>
      </c>
      <c r="D95" s="11">
        <f t="shared" si="11"/>
        <v>432</v>
      </c>
      <c r="E95" s="7">
        <f>E94*120%</f>
        <v>168</v>
      </c>
      <c r="F95" s="6">
        <f t="shared" si="10"/>
        <v>72576</v>
      </c>
    </row>
    <row r="96" spans="1:7" ht="15.75">
      <c r="A96" s="35">
        <v>95</v>
      </c>
      <c r="B96" s="29" t="s">
        <v>9</v>
      </c>
      <c r="C96" s="9"/>
      <c r="D96" s="9"/>
      <c r="E96" s="7"/>
      <c r="F96" s="12">
        <f>SUM(F88:F95)</f>
        <v>1396656</v>
      </c>
    </row>
    <row r="97" spans="1:8" ht="15.75">
      <c r="A97" s="35">
        <v>96</v>
      </c>
      <c r="B97" s="26" t="s">
        <v>69</v>
      </c>
      <c r="C97" s="9" t="s">
        <v>26</v>
      </c>
      <c r="D97" s="9">
        <f>C5</f>
        <v>432</v>
      </c>
      <c r="E97" s="7">
        <v>730</v>
      </c>
      <c r="F97" s="12">
        <f>D97*E97</f>
        <v>315360</v>
      </c>
    </row>
    <row r="98" spans="1:8" ht="18.75">
      <c r="A98" s="35">
        <v>97</v>
      </c>
      <c r="B98" s="62" t="s">
        <v>108</v>
      </c>
      <c r="C98" s="24" t="s">
        <v>104</v>
      </c>
      <c r="D98" s="24">
        <v>6</v>
      </c>
      <c r="E98" s="23"/>
      <c r="F98" s="63">
        <f>(F86+F96)*D98%</f>
        <v>401885.64247409999</v>
      </c>
    </row>
    <row r="99" spans="1:8" ht="18.75">
      <c r="A99" s="35">
        <v>98</v>
      </c>
      <c r="B99" s="62" t="s">
        <v>109</v>
      </c>
      <c r="C99" s="24" t="s">
        <v>23</v>
      </c>
      <c r="D99" s="24">
        <v>100</v>
      </c>
      <c r="E99" s="23">
        <v>2000</v>
      </c>
      <c r="F99" s="63">
        <f>D99*E99</f>
        <v>200000</v>
      </c>
    </row>
    <row r="100" spans="1:8" ht="15.75">
      <c r="A100" s="35">
        <v>99</v>
      </c>
      <c r="B100" s="62" t="s">
        <v>114</v>
      </c>
      <c r="C100" s="64"/>
      <c r="D100" s="64"/>
      <c r="E100" s="65"/>
      <c r="F100" s="66">
        <f>SUM(F101:F105)</f>
        <v>317000</v>
      </c>
      <c r="G100" s="67">
        <f>F100/C5</f>
        <v>733.7962962962963</v>
      </c>
      <c r="H100" s="67"/>
    </row>
    <row r="101" spans="1:8">
      <c r="A101" s="35">
        <v>100</v>
      </c>
      <c r="B101" s="68" t="s">
        <v>115</v>
      </c>
      <c r="C101" s="69" t="s">
        <v>30</v>
      </c>
      <c r="D101" s="69">
        <v>5</v>
      </c>
      <c r="E101" s="70">
        <v>5000</v>
      </c>
      <c r="F101" s="71">
        <f>D101*E101</f>
        <v>25000</v>
      </c>
    </row>
    <row r="102" spans="1:8">
      <c r="A102" s="35">
        <v>101</v>
      </c>
      <c r="B102" s="68" t="s">
        <v>116</v>
      </c>
      <c r="C102" s="69" t="s">
        <v>30</v>
      </c>
      <c r="D102" s="69">
        <v>10</v>
      </c>
      <c r="E102" s="70">
        <v>4000</v>
      </c>
      <c r="F102" s="71">
        <f t="shared" ref="F102:F105" si="12">D102*E102</f>
        <v>40000</v>
      </c>
    </row>
    <row r="103" spans="1:8">
      <c r="A103" s="35">
        <v>103</v>
      </c>
      <c r="B103" s="68" t="s">
        <v>117</v>
      </c>
      <c r="C103" s="69" t="s">
        <v>26</v>
      </c>
      <c r="D103" s="69">
        <v>12</v>
      </c>
      <c r="E103" s="70">
        <v>1500</v>
      </c>
      <c r="F103" s="71">
        <f t="shared" si="12"/>
        <v>18000</v>
      </c>
    </row>
    <row r="104" spans="1:8">
      <c r="A104" s="35">
        <v>104</v>
      </c>
      <c r="B104" s="72" t="s">
        <v>118</v>
      </c>
      <c r="C104" s="69" t="s">
        <v>30</v>
      </c>
      <c r="D104" s="69">
        <v>30</v>
      </c>
      <c r="E104" s="70">
        <v>6000</v>
      </c>
      <c r="F104" s="71">
        <f t="shared" si="12"/>
        <v>180000</v>
      </c>
    </row>
    <row r="105" spans="1:8">
      <c r="A105" s="35">
        <v>105</v>
      </c>
      <c r="B105" s="72" t="s">
        <v>119</v>
      </c>
      <c r="C105" s="69" t="s">
        <v>26</v>
      </c>
      <c r="D105" s="69">
        <v>60</v>
      </c>
      <c r="E105" s="70">
        <v>900</v>
      </c>
      <c r="F105" s="71">
        <f t="shared" si="12"/>
        <v>54000</v>
      </c>
    </row>
    <row r="106" spans="1:8" ht="46.5">
      <c r="A106" s="35">
        <v>106</v>
      </c>
      <c r="B106" s="13" t="s">
        <v>13</v>
      </c>
      <c r="C106" s="14"/>
      <c r="D106" s="14"/>
      <c r="E106" s="15"/>
      <c r="F106" s="16">
        <f>F86+F96+F97+F98+F99+F100</f>
        <v>7932339.6837090999</v>
      </c>
    </row>
    <row r="107" spans="1:8">
      <c r="A107" s="35">
        <v>107</v>
      </c>
      <c r="B107" s="25" t="s">
        <v>61</v>
      </c>
      <c r="C107" s="32">
        <v>8</v>
      </c>
      <c r="D107" s="74" t="s">
        <v>62</v>
      </c>
      <c r="E107" s="74"/>
      <c r="F107" s="30">
        <f>F106/C5</f>
        <v>18361.897415993288</v>
      </c>
    </row>
    <row r="108" spans="1:8">
      <c r="A108"/>
      <c r="C108"/>
      <c r="D108"/>
      <c r="F108" s="1"/>
    </row>
    <row r="109" spans="1:8">
      <c r="A109"/>
      <c r="C109"/>
      <c r="D109"/>
      <c r="F109" s="1"/>
    </row>
    <row r="110" spans="1:8">
      <c r="A110"/>
      <c r="C110"/>
      <c r="D110"/>
      <c r="F110" s="1"/>
    </row>
    <row r="111" spans="1:8">
      <c r="A111"/>
      <c r="C111"/>
      <c r="D111"/>
      <c r="F111" s="1"/>
    </row>
  </sheetData>
  <autoFilter ref="A12:F107">
    <filterColumn colId="5">
      <filters blank="1">
        <filter val="1 001 796,00р."/>
        <filter val="1 419 120,00р."/>
        <filter val="1 500,00р."/>
        <filter val="1 655 856,00р."/>
        <filter val="105 000,00р."/>
        <filter val="108 000,00р."/>
        <filter val="116 640,00р."/>
        <filter val="12 000,00р."/>
        <filter val="12 949,20р."/>
        <filter val="129 600,00р."/>
        <filter val="14 120,00р."/>
        <filter val="14 976,00р."/>
        <filter val="147 900,00р."/>
        <filter val="15 120,00р."/>
        <filter val="15 200,00р."/>
        <filter val="154 410,82р."/>
        <filter val="16 000,00р."/>
        <filter val="162 000,00р."/>
        <filter val="163 296,00р."/>
        <filter val="167 184,00р."/>
        <filter val="18 000,00р."/>
        <filter val="180 000,00р."/>
        <filter val="18997,90"/>
        <filter val="194 400,00р."/>
        <filter val="2 160,00р."/>
        <filter val="200 000,00р."/>
        <filter val="21 100,00р."/>
        <filter val="22 871,52р."/>
        <filter val="22 915,00р."/>
        <filter val="24 000,00р."/>
        <filter val="248 400,00р."/>
        <filter val="25 000,00р."/>
        <filter val="264 000,00р."/>
        <filter val="282 216,00р."/>
        <filter val="29 232,00р."/>
        <filter val="3 000,00р."/>
        <filter val="315 360,00р."/>
        <filter val="317 000,00р."/>
        <filter val="32 500,00р."/>
        <filter val="324 000,00р."/>
        <filter val="328 320,00р."/>
        <filter val="392 688,22р."/>
        <filter val="4 800,00р."/>
        <filter val="40 000,00р."/>
        <filter val="417 437,64р."/>
        <filter val="421 890,00р."/>
        <filter val="44 660,00р."/>
        <filter val="446 985,00р."/>
        <filter val="45 500,00р."/>
        <filter val="48 000,00р."/>
        <filter val="48 762,00р."/>
        <filter val="495 747,00р."/>
        <filter val="496 800,00р."/>
        <filter val="5 100,00р."/>
        <filter val="5 147 027,22р."/>
        <filter val="5 301 438,04р."/>
        <filter val="52 920,00р."/>
        <filter val="54 000,00р."/>
        <filter val="55 860,00р."/>
        <filter val="56 600,00р."/>
        <filter val="60 480,00р."/>
        <filter val="602 470,00р."/>
        <filter val="7 200,00р."/>
        <filter val="7 500,00р."/>
        <filter val="72 576,00р."/>
        <filter val="73 080,00р."/>
        <filter val="745 200,00р."/>
        <filter val="774 440,00р."/>
        <filter val="8 207 091,68р."/>
        <filter val="80 202,50р."/>
        <filter val="84 240,00р."/>
        <filter val="89 424,00р."/>
        <filter val="9 500,40р."/>
        <filter val="94 392,00р."/>
        <filter val="97 200,00р."/>
        <filter val="97 277,60р."/>
        <filter val="972 000,00р."/>
      </filters>
    </filterColumn>
  </autoFilter>
  <mergeCells count="13">
    <mergeCell ref="D107:E107"/>
    <mergeCell ref="A1:B1"/>
    <mergeCell ref="C1:F1"/>
    <mergeCell ref="C9:F9"/>
    <mergeCell ref="C11:F11"/>
    <mergeCell ref="C6:F6"/>
    <mergeCell ref="C7:F7"/>
    <mergeCell ref="C8:F8"/>
    <mergeCell ref="C2:F2"/>
    <mergeCell ref="C3:F3"/>
    <mergeCell ref="C4:F4"/>
    <mergeCell ref="C5:F5"/>
    <mergeCell ref="C10:F10"/>
  </mergeCells>
  <dataValidations count="2">
    <dataValidation type="list" allowBlank="1" showInputMessage="1" showErrorMessage="1" sqref="B75:B79 B81:B82">
      <formula1>отделка</formula1>
    </dataValidation>
    <dataValidation type="list" allowBlank="1" showInputMessage="1" showErrorMessage="1" sqref="B51:B54 B45:B48 B39">
      <formula1>кровля</formula1>
    </dataValidation>
  </dataValidations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АвистаМодуль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Вадим</cp:lastModifiedBy>
  <cp:lastPrinted>2014-01-28T08:24:54Z</cp:lastPrinted>
  <dcterms:created xsi:type="dcterms:W3CDTF">2013-11-27T09:44:20Z</dcterms:created>
  <dcterms:modified xsi:type="dcterms:W3CDTF">2014-07-07T15:57:45Z</dcterms:modified>
</cp:coreProperties>
</file>