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70" windowWidth="2073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25725"/>
</workbook>
</file>

<file path=xl/calcChain.xml><?xml version="1.0" encoding="utf-8"?>
<calcChain xmlns="http://schemas.openxmlformats.org/spreadsheetml/2006/main">
  <c r="D22" i="1"/>
  <c r="D23"/>
  <c r="D24"/>
  <c r="D30"/>
  <c r="D32"/>
  <c r="D33"/>
  <c r="D34"/>
  <c r="D35"/>
  <c r="D78"/>
  <c r="D59" l="1"/>
  <c r="D56"/>
  <c r="D50" l="1"/>
  <c r="F50" s="1"/>
  <c r="F49" l="1"/>
  <c r="D53" l="1"/>
  <c r="D43"/>
  <c r="F6"/>
  <c r="D85" l="1"/>
  <c r="F85" s="1"/>
  <c r="F18" l="1"/>
  <c r="F80" l="1"/>
  <c r="F63"/>
  <c r="C62"/>
  <c r="F78"/>
  <c r="F69"/>
  <c r="E76"/>
  <c r="E74"/>
  <c r="E72"/>
  <c r="E70"/>
  <c r="C58"/>
  <c r="C56"/>
  <c r="C55"/>
  <c r="C54"/>
  <c r="C35"/>
  <c r="C34"/>
  <c r="C33"/>
  <c r="F32"/>
  <c r="F31"/>
  <c r="C31"/>
  <c r="C30"/>
  <c r="F29"/>
  <c r="C29"/>
  <c r="E28"/>
  <c r="C28"/>
  <c r="C27"/>
  <c r="C26"/>
  <c r="F25"/>
  <c r="C24"/>
  <c r="C23"/>
  <c r="C22"/>
  <c r="F19"/>
  <c r="F17"/>
  <c r="D12"/>
  <c r="F12" s="1"/>
  <c r="F10"/>
  <c r="F62" l="1"/>
  <c r="F64" s="1"/>
  <c r="F27"/>
  <c r="F54"/>
  <c r="D70"/>
  <c r="F58"/>
  <c r="F59"/>
  <c r="F56"/>
  <c r="F30"/>
  <c r="F28"/>
  <c r="F26"/>
  <c r="F33"/>
  <c r="F34"/>
  <c r="F35"/>
  <c r="F22"/>
  <c r="F23"/>
  <c r="F24"/>
  <c r="F16"/>
  <c r="D13"/>
  <c r="F13" s="1"/>
  <c r="F11"/>
  <c r="F84"/>
  <c r="F83"/>
  <c r="F82"/>
  <c r="F81" l="1"/>
  <c r="F14"/>
  <c r="F55"/>
  <c r="F52"/>
  <c r="F53"/>
  <c r="D71"/>
  <c r="F70"/>
  <c r="D72" l="1"/>
  <c r="F71"/>
  <c r="D73" l="1"/>
  <c r="F72"/>
  <c r="F20"/>
  <c r="D1"/>
  <c r="F73" l="1"/>
  <c r="D74"/>
  <c r="F40"/>
  <c r="F44"/>
  <c r="D75" l="1"/>
  <c r="F74"/>
  <c r="F38"/>
  <c r="F39"/>
  <c r="F75" l="1"/>
  <c r="D76"/>
  <c r="F41"/>
  <c r="F76" l="1"/>
  <c r="F77" s="1"/>
  <c r="F43"/>
  <c r="F45" l="1"/>
  <c r="A1"/>
  <c r="F36" l="1"/>
  <c r="F48"/>
  <c r="F60" l="1"/>
  <c r="F65" s="1"/>
  <c r="F66" l="1"/>
  <c r="F67" s="1"/>
  <c r="F79" l="1"/>
  <c r="F86" s="1"/>
  <c r="F87" l="1"/>
</calcChain>
</file>

<file path=xl/sharedStrings.xml><?xml version="1.0" encoding="utf-8"?>
<sst xmlns="http://schemas.openxmlformats.org/spreadsheetml/2006/main" count="139" uniqueCount="101">
  <si>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</si>
  <si>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</si>
  <si>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</si>
  <si>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</si>
  <si>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</si>
  <si>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</si>
  <si>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</si>
  <si>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</si>
  <si>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</si>
  <si>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</si>
  <si>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</si>
  <si>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</si>
  <si>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</si>
  <si>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</si>
  <si>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</si>
  <si>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</si>
  <si>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</si>
  <si>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</si>
  <si>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</si>
  <si>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</si>
  <si>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</si>
  <si>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</si>
  <si>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</si>
  <si>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</si>
  <si>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</si>
  <si>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</si>
  <si>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</si>
  <si>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</si>
  <si>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</si>
  <si>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</si>
  <si>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</si>
  <si>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</si>
  <si>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</si>
  <si>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</si>
  <si>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</si>
  <si>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</si>
  <si>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</si>
  <si>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</si>
  <si>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</si>
  <si>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</si>
  <si>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</si>
  <si>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</si>
  <si>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</si>
  <si>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</si>
  <si>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Описание модулей:</t>
  </si>
  <si>
    <t>Общая площадь, м2:</t>
  </si>
  <si>
    <t>Толщина сэндвич-панелей (стены/потолок/пол), мм:</t>
  </si>
  <si>
    <t>вн. высота 2,5м</t>
  </si>
  <si>
    <t>Водоснабжение, канализация (материалы)</t>
  </si>
  <si>
    <t>Унитаз</t>
  </si>
  <si>
    <t>Раковина + смеситель</t>
  </si>
  <si>
    <t>Поддон душевой со смесителем</t>
  </si>
  <si>
    <t>Винтовые сваи диам.114мм L=3,5м.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</si>
  <si>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</si>
  <si>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</si>
  <si>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</si>
  <si>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</si>
  <si>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</si>
  <si>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</si>
  <si>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</si>
  <si>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</si>
  <si>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</si>
  <si>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</si>
  <si>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</si>
  <si>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</si>
  <si>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</si>
  <si>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</si>
  <si>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</si>
  <si>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</si>
  <si>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</si>
  <si>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</si>
  <si>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</si>
  <si>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</si>
  <si>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</si>
  <si>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</si>
  <si>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</si>
  <si>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</si>
  <si>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</si>
  <si>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тн</t>
  </si>
  <si>
    <t xml:space="preserve">Раздел 10. Инженерные сети </t>
  </si>
  <si>
    <t>Раздел 11. Проектные работы</t>
  </si>
  <si>
    <t>Раздел 13. Аренда автокрана</t>
  </si>
  <si>
    <t>Раздел 14. Сантехническое оборудование:</t>
  </si>
  <si>
    <t>Конструкции металлические крыльц</t>
  </si>
  <si>
    <t xml:space="preserve">Вентиляция (материалы) </t>
  </si>
  <si>
    <t>Вентиляция (монтаж)</t>
  </si>
  <si>
    <t>Раздел 15. Доставка</t>
  </si>
  <si>
    <t>рейс</t>
  </si>
  <si>
    <t>МЗ ИнвентарнаяРаздевалка</t>
  </si>
  <si>
    <t>ООО Управление Жилищного Строительства(СУ-22)</t>
  </si>
  <si>
    <t>-</t>
  </si>
  <si>
    <t>г.Москва</t>
  </si>
  <si>
    <t>100/150/150</t>
  </si>
  <si>
    <t>Модуль без 1 длинной, 6,229х2,434м, 100/150/150</t>
  </si>
  <si>
    <t>Модуль без 2 длинных сторон, 6,229х2,434м, 100/150/150</t>
  </si>
  <si>
    <t>санузлы, душевые</t>
  </si>
  <si>
    <t>Монтаж облицовки стен</t>
  </si>
  <si>
    <t xml:space="preserve">Панели ПВХ </t>
  </si>
  <si>
    <t>Комплектующие для подсистемы (кронштейны, профиль, соединители, саморезы)</t>
  </si>
  <si>
    <t>Раздел 12. Накладные расходы (шеф.монтаж 4 дня)</t>
  </si>
  <si>
    <t>Неучтенные работы и материалы (около 2 %)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</si>
</sst>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12" fillId="2" borderId="1" xfId="1" applyFont="1" applyFill="1" applyBorder="1" applyAlignment="1">
      <alignment horizontal="center" wrapText="1"/>
    </xf>
    <xf numFmtId="0" fontId="13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164" fontId="9" fillId="4" borderId="1" xfId="1" applyFont="1" applyFill="1" applyBorder="1" applyAlignment="1">
      <alignment horizontal="right" wrapText="1"/>
    </xf>
    <xf numFmtId="164" fontId="14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164" fontId="4" fillId="4" borderId="1" xfId="1" applyFont="1" applyFill="1" applyBorder="1" applyAlignment="1">
      <alignment horizontal="center" wrapText="1"/>
    </xf>
    <xf numFmtId="164" fontId="15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6" fillId="0" borderId="1" xfId="0" applyFont="1" applyFill="1" applyBorder="1" applyAlignment="1">
      <alignment horizontal="center" wrapText="1"/>
    </xf>
    <xf numFmtId="164" fontId="16" fillId="0" borderId="1" xfId="1" applyFont="1" applyFill="1" applyBorder="1" applyAlignment="1">
      <alignment wrapText="1"/>
    </xf>
    <xf numFmtId="164" fontId="17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abSelected="1" zoomScaleNormal="100" workbookViewId="0">
      <pane ySplit="8" topLeftCell="A9" activePane="bottomLeft" state="frozen"/>
      <selection pane="bottomLeft" activeCell="G1" sqref="G1"/>
    </sheetView>
  </sheetViews>
  <sheetFormatPr defaultRowHeight="1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>
      <c r="A1" s="63" t="str">
        <f>C2</f>
        <v>МЗ ИнвентарнаяРаздевалка</v>
      </c>
      <c r="B1" s="63"/>
      <c r="C1" s="63"/>
      <c r="D1" s="64" t="str">
        <f>C3</f>
        <v>ООО Управление Жилищного Строительства(СУ-22)</v>
      </c>
      <c r="E1" s="64"/>
      <c r="F1" s="64"/>
    </row>
    <row r="2" spans="1:6">
      <c r="A2" s="41">
        <v>1</v>
      </c>
      <c r="B2" s="42" t="s">
        <v>2</v>
      </c>
      <c r="C2" s="65" t="s">
        <v>88</v>
      </c>
      <c r="D2" s="65"/>
      <c r="E2" s="65"/>
      <c r="F2" s="65"/>
    </row>
    <row r="3" spans="1:6">
      <c r="A3" s="41">
        <v>2</v>
      </c>
      <c r="B3" s="42" t="s">
        <v>0</v>
      </c>
      <c r="C3" s="65" t="s">
        <v>89</v>
      </c>
      <c r="D3" s="65"/>
      <c r="E3" s="65"/>
      <c r="F3" s="65"/>
    </row>
    <row r="4" spans="1:6" ht="14.25" customHeight="1">
      <c r="A4" s="41">
        <v>3</v>
      </c>
      <c r="B4" s="42" t="s">
        <v>1</v>
      </c>
      <c r="C4" s="67" t="s">
        <v>91</v>
      </c>
      <c r="D4" s="68"/>
      <c r="E4" s="68"/>
      <c r="F4" s="69"/>
    </row>
    <row r="5" spans="1:6" ht="15.75" customHeight="1">
      <c r="A5" s="41">
        <v>4</v>
      </c>
      <c r="B5" s="42" t="s">
        <v>44</v>
      </c>
      <c r="C5" s="67" t="s">
        <v>47</v>
      </c>
      <c r="D5" s="68"/>
      <c r="E5" s="68"/>
      <c r="F5" s="69"/>
    </row>
    <row r="6" spans="1:6" ht="17.25" customHeight="1">
      <c r="A6" s="41">
        <v>5</v>
      </c>
      <c r="B6" s="42" t="s">
        <v>46</v>
      </c>
      <c r="C6" s="65" t="s">
        <v>92</v>
      </c>
      <c r="D6" s="65"/>
      <c r="E6" s="45" t="s">
        <v>45</v>
      </c>
      <c r="F6" s="61">
        <f>19.578*6.229</f>
        <v>121.951362</v>
      </c>
    </row>
    <row r="7" spans="1:6">
      <c r="A7" s="41">
        <v>6</v>
      </c>
      <c r="B7" s="42" t="s">
        <v>3</v>
      </c>
      <c r="C7" s="67" t="s">
        <v>90</v>
      </c>
      <c r="D7" s="68"/>
      <c r="E7" s="68"/>
      <c r="F7" s="69"/>
    </row>
    <row r="8" spans="1:6" ht="37.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>
      <c r="A9" s="41">
        <v>8</v>
      </c>
      <c r="B9" s="5" t="s">
        <v>33</v>
      </c>
      <c r="C9" s="4"/>
      <c r="D9" s="4"/>
      <c r="E9" s="4"/>
      <c r="F9" s="4"/>
    </row>
    <row r="10" spans="1:6">
      <c r="A10" s="41">
        <v>9</v>
      </c>
      <c r="B10" s="6" t="s">
        <v>27</v>
      </c>
      <c r="C10" s="13" t="s">
        <v>28</v>
      </c>
      <c r="D10" s="13">
        <v>0</v>
      </c>
      <c r="E10" s="10">
        <v>170</v>
      </c>
      <c r="F10" s="9">
        <f>D10*E10</f>
        <v>0</v>
      </c>
    </row>
    <row r="11" spans="1:6">
      <c r="A11" s="41">
        <v>10</v>
      </c>
      <c r="B11" s="6" t="s">
        <v>52</v>
      </c>
      <c r="C11" s="13" t="s">
        <v>12</v>
      </c>
      <c r="D11" s="13">
        <v>0</v>
      </c>
      <c r="E11" s="10">
        <v>5500</v>
      </c>
      <c r="F11" s="9">
        <f t="shared" ref="F11:F13" si="0">D11*E11</f>
        <v>0</v>
      </c>
    </row>
    <row r="12" spans="1:6">
      <c r="A12" s="41">
        <v>11</v>
      </c>
      <c r="B12" s="6" t="s">
        <v>29</v>
      </c>
      <c r="C12" s="13" t="s">
        <v>18</v>
      </c>
      <c r="D12" s="13">
        <f>0.5*D11</f>
        <v>0</v>
      </c>
      <c r="E12" s="10">
        <v>2000</v>
      </c>
      <c r="F12" s="9">
        <f t="shared" si="0"/>
        <v>0</v>
      </c>
    </row>
    <row r="13" spans="1:6">
      <c r="A13" s="41">
        <v>12</v>
      </c>
      <c r="B13" s="6" t="s">
        <v>30</v>
      </c>
      <c r="C13" s="13" t="s">
        <v>12</v>
      </c>
      <c r="D13" s="13">
        <f>D11</f>
        <v>0</v>
      </c>
      <c r="E13" s="10">
        <v>250</v>
      </c>
      <c r="F13" s="9">
        <f t="shared" si="0"/>
        <v>0</v>
      </c>
    </row>
    <row r="14" spans="1:6">
      <c r="A14" s="41">
        <v>16</v>
      </c>
      <c r="B14" s="7" t="s">
        <v>4</v>
      </c>
      <c r="C14" s="14"/>
      <c r="D14" s="14"/>
      <c r="E14" s="11"/>
      <c r="F14" s="15">
        <f>SUM(F10:F13)</f>
        <v>0</v>
      </c>
    </row>
    <row r="15" spans="1:6" ht="18.75">
      <c r="A15" s="41">
        <v>17</v>
      </c>
      <c r="B15" s="5" t="s">
        <v>21</v>
      </c>
      <c r="C15" s="4"/>
      <c r="D15" s="4"/>
      <c r="E15" s="4"/>
      <c r="F15" s="4"/>
    </row>
    <row r="16" spans="1:6">
      <c r="A16" s="41">
        <v>18</v>
      </c>
      <c r="B16" s="6" t="s">
        <v>53</v>
      </c>
      <c r="C16" s="13" t="s">
        <v>55</v>
      </c>
      <c r="D16" s="13">
        <v>0</v>
      </c>
      <c r="E16" s="10">
        <v>2000</v>
      </c>
      <c r="F16" s="9">
        <f>D16*E16</f>
        <v>0</v>
      </c>
    </row>
    <row r="17" spans="1:6">
      <c r="A17" s="41">
        <v>19</v>
      </c>
      <c r="B17" s="6" t="s">
        <v>54</v>
      </c>
      <c r="C17" s="13" t="s">
        <v>55</v>
      </c>
      <c r="D17" s="13">
        <v>0</v>
      </c>
      <c r="E17" s="10">
        <v>2000</v>
      </c>
      <c r="F17" s="9">
        <f>D17*E17</f>
        <v>0</v>
      </c>
    </row>
    <row r="18" spans="1:6" ht="21" customHeight="1">
      <c r="A18" s="41">
        <v>24</v>
      </c>
      <c r="B18" s="6" t="s">
        <v>93</v>
      </c>
      <c r="C18" s="13" t="s">
        <v>55</v>
      </c>
      <c r="D18" s="13">
        <v>2</v>
      </c>
      <c r="E18" s="10">
        <v>130680</v>
      </c>
      <c r="F18" s="9">
        <f t="shared" ref="F18" si="1">D18*E18</f>
        <v>261360</v>
      </c>
    </row>
    <row r="19" spans="1:6">
      <c r="A19" s="41">
        <v>22</v>
      </c>
      <c r="B19" s="6" t="s">
        <v>94</v>
      </c>
      <c r="C19" s="13" t="s">
        <v>55</v>
      </c>
      <c r="D19" s="13">
        <v>6</v>
      </c>
      <c r="E19" s="10">
        <v>111375</v>
      </c>
      <c r="F19" s="9">
        <f t="shared" ref="F19" si="2">D19*E19</f>
        <v>668250</v>
      </c>
    </row>
    <row r="20" spans="1:6">
      <c r="A20" s="41">
        <v>26</v>
      </c>
      <c r="B20" s="7" t="s">
        <v>4</v>
      </c>
      <c r="C20" s="14"/>
      <c r="D20" s="14"/>
      <c r="E20" s="11"/>
      <c r="F20" s="15">
        <f>SUM(F16:F19)</f>
        <v>929610</v>
      </c>
    </row>
    <row r="21" spans="1:6" ht="15.75">
      <c r="A21" s="41">
        <v>27</v>
      </c>
      <c r="B21" s="5" t="s">
        <v>22</v>
      </c>
      <c r="C21" s="12"/>
      <c r="D21" s="12"/>
      <c r="E21" s="8"/>
      <c r="F21" s="9"/>
    </row>
    <row r="22" spans="1:6">
      <c r="A22" s="41">
        <v>28</v>
      </c>
      <c r="B22" s="6" t="s">
        <v>56</v>
      </c>
      <c r="C22" s="13" t="str">
        <f>VLOOKUP(B22,[2]Кровля!Прайс,2,FALSE)</f>
        <v>тн</v>
      </c>
      <c r="D22" s="55">
        <f>0.015*(F6)</f>
        <v>1.82927043</v>
      </c>
      <c r="E22" s="10">
        <v>42000</v>
      </c>
      <c r="F22" s="9">
        <f>D22*E22</f>
        <v>76829.358059999999</v>
      </c>
    </row>
    <row r="23" spans="1:6">
      <c r="A23" s="41">
        <v>29</v>
      </c>
      <c r="B23" s="6" t="s">
        <v>42</v>
      </c>
      <c r="C23" s="13" t="str">
        <f>VLOOKUP(B23,[2]Кровля!Прайс,2,FALSE)</f>
        <v>м2</v>
      </c>
      <c r="D23" s="55">
        <f>1.1*(F6)</f>
        <v>134.14649820000002</v>
      </c>
      <c r="E23" s="10">
        <v>370</v>
      </c>
      <c r="F23" s="9">
        <f t="shared" ref="F23:F35" si="3">D23*E23</f>
        <v>49634.204334000009</v>
      </c>
    </row>
    <row r="24" spans="1:6">
      <c r="A24" s="41">
        <v>30</v>
      </c>
      <c r="B24" s="6" t="s">
        <v>57</v>
      </c>
      <c r="C24" s="13" t="str">
        <f>VLOOKUP(B24,[2]Кровля!Прайс,2,FALSE)</f>
        <v>м3</v>
      </c>
      <c r="D24" s="55">
        <f>D23*0.04/4</f>
        <v>1.3414649820000002</v>
      </c>
      <c r="E24" s="10">
        <v>6500</v>
      </c>
      <c r="F24" s="9">
        <f t="shared" si="3"/>
        <v>8719.5223830000014</v>
      </c>
    </row>
    <row r="25" spans="1:6">
      <c r="A25" s="41">
        <v>31</v>
      </c>
      <c r="B25" s="6" t="s">
        <v>58</v>
      </c>
      <c r="C25" s="13" t="s">
        <v>59</v>
      </c>
      <c r="D25" s="55">
        <v>40</v>
      </c>
      <c r="E25" s="10">
        <v>650</v>
      </c>
      <c r="F25" s="9">
        <f t="shared" si="3"/>
        <v>26000</v>
      </c>
    </row>
    <row r="26" spans="1:6">
      <c r="A26" s="41">
        <v>32</v>
      </c>
      <c r="B26" s="6" t="s">
        <v>60</v>
      </c>
      <c r="C26" s="13" t="str">
        <f>VLOOKUP(B26,[2]Кровля!Прайс,2,FALSE)</f>
        <v>тн</v>
      </c>
      <c r="D26" s="55">
        <v>0</v>
      </c>
      <c r="E26" s="10">
        <v>7000</v>
      </c>
      <c r="F26" s="9">
        <f t="shared" si="3"/>
        <v>0</v>
      </c>
    </row>
    <row r="27" spans="1:6">
      <c r="A27" s="41">
        <v>33</v>
      </c>
      <c r="B27" s="6" t="s">
        <v>61</v>
      </c>
      <c r="C27" s="13" t="str">
        <f>VLOOKUP(B27,[2]Кровля!Прайс,2,FALSE)</f>
        <v>м2</v>
      </c>
      <c r="D27" s="55">
        <v>0</v>
      </c>
      <c r="E27" s="10">
        <v>250</v>
      </c>
      <c r="F27" s="9">
        <f t="shared" si="3"/>
        <v>0</v>
      </c>
    </row>
    <row r="28" spans="1:6">
      <c r="A28" s="41">
        <v>34</v>
      </c>
      <c r="B28" s="6" t="s">
        <v>62</v>
      </c>
      <c r="C28" s="13" t="str">
        <f>VLOOKUP(B28,[2]Кровля!Прайс,2,FALSE)</f>
        <v>м</v>
      </c>
      <c r="D28" s="55">
        <v>0</v>
      </c>
      <c r="E28" s="10">
        <f>E25*40%</f>
        <v>260</v>
      </c>
      <c r="F28" s="9">
        <f t="shared" si="3"/>
        <v>0</v>
      </c>
    </row>
    <row r="29" spans="1:6">
      <c r="A29" s="41">
        <v>35</v>
      </c>
      <c r="B29" s="6" t="s">
        <v>63</v>
      </c>
      <c r="C29" s="13" t="str">
        <f>VLOOKUP(B29,[1]Кровля!Прайс,2,FALSE)</f>
        <v>шт</v>
      </c>
      <c r="D29" s="55">
        <v>0</v>
      </c>
      <c r="E29" s="10">
        <v>250</v>
      </c>
      <c r="F29" s="9">
        <f t="shared" si="3"/>
        <v>0</v>
      </c>
    </row>
    <row r="30" spans="1:6">
      <c r="A30" s="41">
        <v>36</v>
      </c>
      <c r="B30" s="6" t="s">
        <v>64</v>
      </c>
      <c r="C30" s="13" t="str">
        <f>VLOOKUP(B30,[1]Кровля!Прайс,2,FALSE)</f>
        <v>шт</v>
      </c>
      <c r="D30" s="55">
        <f>D29</f>
        <v>0</v>
      </c>
      <c r="E30" s="10">
        <v>360</v>
      </c>
      <c r="F30" s="9">
        <f t="shared" si="3"/>
        <v>0</v>
      </c>
    </row>
    <row r="31" spans="1:6">
      <c r="A31" s="41">
        <v>37</v>
      </c>
      <c r="B31" s="6" t="s">
        <v>65</v>
      </c>
      <c r="C31" s="13" t="str">
        <f>VLOOKUP(B31,[1]Кровля!Прайс,2,FALSE)</f>
        <v>м</v>
      </c>
      <c r="D31" s="55">
        <v>0</v>
      </c>
      <c r="E31" s="10">
        <v>120</v>
      </c>
      <c r="F31" s="9">
        <f t="shared" si="3"/>
        <v>0</v>
      </c>
    </row>
    <row r="32" spans="1:6">
      <c r="A32" s="41">
        <v>38</v>
      </c>
      <c r="B32" s="6" t="s">
        <v>66</v>
      </c>
      <c r="C32" s="13" t="s">
        <v>11</v>
      </c>
      <c r="D32" s="55">
        <f>D31*0.4</f>
        <v>0</v>
      </c>
      <c r="E32" s="10">
        <v>480</v>
      </c>
      <c r="F32" s="9">
        <f t="shared" si="3"/>
        <v>0</v>
      </c>
    </row>
    <row r="33" spans="1:7">
      <c r="A33" s="41">
        <v>39</v>
      </c>
      <c r="B33" s="6" t="s">
        <v>67</v>
      </c>
      <c r="C33" s="13" t="str">
        <f>VLOOKUP(B33,[1]Кровля!Прайс,2,FALSE)</f>
        <v>м2</v>
      </c>
      <c r="D33" s="55">
        <f>D31*2*0.8</f>
        <v>0</v>
      </c>
      <c r="E33" s="10">
        <v>180</v>
      </c>
      <c r="F33" s="9">
        <f t="shared" si="3"/>
        <v>0</v>
      </c>
    </row>
    <row r="34" spans="1:7">
      <c r="A34" s="41">
        <v>40</v>
      </c>
      <c r="B34" s="6" t="s">
        <v>68</v>
      </c>
      <c r="C34" s="13" t="str">
        <f>VLOOKUP(B34,[1]Кровля!Прайс,2,FALSE)</f>
        <v>м2</v>
      </c>
      <c r="D34" s="55">
        <f>20*2*0.8</f>
        <v>32</v>
      </c>
      <c r="E34" s="10">
        <v>353</v>
      </c>
      <c r="F34" s="9">
        <f t="shared" si="3"/>
        <v>11296</v>
      </c>
    </row>
    <row r="35" spans="1:7">
      <c r="A35" s="41">
        <v>41</v>
      </c>
      <c r="B35" s="6" t="s">
        <v>69</v>
      </c>
      <c r="C35" s="13" t="str">
        <f>VLOOKUP(B35,[1]Кровля!Прайс,2,FALSE)</f>
        <v>компл</v>
      </c>
      <c r="D35" s="55">
        <f>D23</f>
        <v>134.14649820000002</v>
      </c>
      <c r="E35" s="10">
        <v>190</v>
      </c>
      <c r="F35" s="9">
        <f t="shared" si="3"/>
        <v>25487.834658000003</v>
      </c>
    </row>
    <row r="36" spans="1:7">
      <c r="A36" s="41">
        <v>42</v>
      </c>
      <c r="B36" s="7" t="s">
        <v>4</v>
      </c>
      <c r="C36" s="14"/>
      <c r="D36" s="14"/>
      <c r="E36" s="11"/>
      <c r="F36" s="15">
        <f>SUM(F22:F35)</f>
        <v>197966.91943500002</v>
      </c>
      <c r="G36" s="57"/>
    </row>
    <row r="37" spans="1:7" ht="21.75" customHeight="1">
      <c r="A37" s="41">
        <v>43</v>
      </c>
      <c r="B37" s="5" t="s">
        <v>35</v>
      </c>
      <c r="C37" s="12"/>
      <c r="D37" s="12"/>
      <c r="E37" s="8"/>
      <c r="F37" s="9"/>
    </row>
    <row r="38" spans="1:7">
      <c r="A38" s="41">
        <v>44</v>
      </c>
      <c r="B38" s="6" t="s">
        <v>15</v>
      </c>
      <c r="C38" s="13" t="s">
        <v>12</v>
      </c>
      <c r="D38" s="13">
        <v>4</v>
      </c>
      <c r="E38" s="10">
        <v>5000</v>
      </c>
      <c r="F38" s="9">
        <f t="shared" ref="F38:F40" si="4">D38*E38</f>
        <v>20000</v>
      </c>
    </row>
    <row r="39" spans="1:7">
      <c r="A39" s="41">
        <v>46</v>
      </c>
      <c r="B39" s="6" t="s">
        <v>16</v>
      </c>
      <c r="C39" s="13" t="s">
        <v>12</v>
      </c>
      <c r="D39" s="13">
        <v>3</v>
      </c>
      <c r="E39" s="10">
        <v>18000</v>
      </c>
      <c r="F39" s="9">
        <f t="shared" si="4"/>
        <v>54000</v>
      </c>
    </row>
    <row r="40" spans="1:7">
      <c r="A40" s="41">
        <v>47</v>
      </c>
      <c r="B40" s="6" t="s">
        <v>26</v>
      </c>
      <c r="C40" s="13" t="s">
        <v>12</v>
      </c>
      <c r="D40" s="13">
        <v>0</v>
      </c>
      <c r="E40" s="10">
        <v>1000</v>
      </c>
      <c r="F40" s="9">
        <f t="shared" si="4"/>
        <v>0</v>
      </c>
    </row>
    <row r="41" spans="1:7">
      <c r="A41" s="41">
        <v>48</v>
      </c>
      <c r="B41" s="7" t="s">
        <v>4</v>
      </c>
      <c r="C41" s="14"/>
      <c r="D41" s="14"/>
      <c r="E41" s="11"/>
      <c r="F41" s="15">
        <f>SUM(F38:F40)</f>
        <v>74000</v>
      </c>
    </row>
    <row r="42" spans="1:7" ht="15.75">
      <c r="A42" s="41">
        <v>49</v>
      </c>
      <c r="B42" s="5" t="s">
        <v>23</v>
      </c>
      <c r="C42" s="12"/>
      <c r="D42" s="12"/>
      <c r="E42" s="8"/>
      <c r="F42" s="9"/>
    </row>
    <row r="43" spans="1:7">
      <c r="A43" s="41">
        <v>50</v>
      </c>
      <c r="B43" s="6" t="s">
        <v>14</v>
      </c>
      <c r="C43" s="13" t="s">
        <v>11</v>
      </c>
      <c r="D43" s="13">
        <f>(6.229*4+2.35*2)*2.5</f>
        <v>74.039999999999992</v>
      </c>
      <c r="E43" s="10">
        <v>1100</v>
      </c>
      <c r="F43" s="9">
        <f>D43*E43</f>
        <v>81443.999999999985</v>
      </c>
    </row>
    <row r="44" spans="1:7">
      <c r="A44" s="41">
        <v>51</v>
      </c>
      <c r="B44" s="6" t="s">
        <v>17</v>
      </c>
      <c r="C44" s="13" t="s">
        <v>11</v>
      </c>
      <c r="D44" s="13">
        <v>0</v>
      </c>
      <c r="E44" s="10">
        <v>120</v>
      </c>
      <c r="F44" s="9">
        <f>D44*E44</f>
        <v>0</v>
      </c>
    </row>
    <row r="45" spans="1:7">
      <c r="A45" s="41">
        <v>52</v>
      </c>
      <c r="B45" s="7" t="s">
        <v>4</v>
      </c>
      <c r="C45" s="14"/>
      <c r="D45" s="14"/>
      <c r="E45" s="11"/>
      <c r="F45" s="15">
        <f>SUM(F43:F44)</f>
        <v>81443.999999999985</v>
      </c>
    </row>
    <row r="46" spans="1:7" ht="15.75">
      <c r="A46" s="41">
        <v>53</v>
      </c>
      <c r="B46" s="5" t="s">
        <v>37</v>
      </c>
      <c r="C46" s="12"/>
      <c r="D46" s="12"/>
      <c r="E46" s="8"/>
      <c r="F46" s="9"/>
    </row>
    <row r="47" spans="1:7">
      <c r="A47" s="41">
        <v>54</v>
      </c>
      <c r="B47" s="19" t="s">
        <v>34</v>
      </c>
      <c r="C47" s="13"/>
      <c r="D47" s="13"/>
      <c r="E47" s="10"/>
      <c r="F47" s="9"/>
    </row>
    <row r="48" spans="1:7">
      <c r="A48" s="41">
        <v>55</v>
      </c>
      <c r="B48" s="6" t="s">
        <v>96</v>
      </c>
      <c r="C48" s="13" t="s">
        <v>11</v>
      </c>
      <c r="D48" s="55">
        <v>0</v>
      </c>
      <c r="E48" s="10">
        <v>150</v>
      </c>
      <c r="F48" s="9">
        <f>D48*E48</f>
        <v>0</v>
      </c>
      <c r="G48" t="s">
        <v>95</v>
      </c>
    </row>
    <row r="49" spans="1:7">
      <c r="A49" s="41">
        <v>56</v>
      </c>
      <c r="B49" s="6" t="s">
        <v>97</v>
      </c>
      <c r="C49" s="13" t="s">
        <v>11</v>
      </c>
      <c r="D49" s="55">
        <v>107</v>
      </c>
      <c r="E49" s="10">
        <v>180</v>
      </c>
      <c r="F49" s="9">
        <f t="shared" ref="F49:F50" si="5">D49*E49</f>
        <v>19260</v>
      </c>
    </row>
    <row r="50" spans="1:7" ht="30">
      <c r="A50" s="41">
        <v>57</v>
      </c>
      <c r="B50" s="6" t="s">
        <v>98</v>
      </c>
      <c r="C50" s="13" t="s">
        <v>11</v>
      </c>
      <c r="D50" s="55">
        <f>D49</f>
        <v>107</v>
      </c>
      <c r="E50" s="10">
        <v>75</v>
      </c>
      <c r="F50" s="9">
        <f t="shared" si="5"/>
        <v>8025</v>
      </c>
    </row>
    <row r="51" spans="1:7">
      <c r="A51" s="41">
        <v>58</v>
      </c>
      <c r="B51" s="19" t="s">
        <v>31</v>
      </c>
      <c r="C51" s="13"/>
      <c r="D51" s="13"/>
      <c r="E51" s="10"/>
      <c r="F51" s="9"/>
    </row>
    <row r="52" spans="1:7">
      <c r="A52" s="41">
        <v>59</v>
      </c>
      <c r="B52" s="6" t="s">
        <v>24</v>
      </c>
      <c r="C52" s="13" t="s">
        <v>11</v>
      </c>
      <c r="D52" s="13">
        <v>0</v>
      </c>
      <c r="E52" s="10">
        <v>100</v>
      </c>
      <c r="F52" s="9">
        <f>D52*E52</f>
        <v>0</v>
      </c>
    </row>
    <row r="53" spans="1:7">
      <c r="A53" s="41">
        <v>60</v>
      </c>
      <c r="B53" s="6" t="s">
        <v>43</v>
      </c>
      <c r="C53" s="13" t="s">
        <v>11</v>
      </c>
      <c r="D53" s="13">
        <f>28.28+28.74+28.28</f>
        <v>85.3</v>
      </c>
      <c r="E53" s="10">
        <v>350</v>
      </c>
      <c r="F53" s="9">
        <f>D53*E53</f>
        <v>29855</v>
      </c>
    </row>
    <row r="54" spans="1:7">
      <c r="A54" s="41">
        <v>63</v>
      </c>
      <c r="B54" s="6" t="s">
        <v>70</v>
      </c>
      <c r="C54" s="13" t="str">
        <f>VLOOKUP(B54,[1]Отделка!Прайс,2,FALSE)</f>
        <v>м2</v>
      </c>
      <c r="D54" s="13">
        <v>0</v>
      </c>
      <c r="E54" s="10">
        <v>450</v>
      </c>
      <c r="F54" s="9">
        <f t="shared" ref="F54:F56" si="6">D54*E54</f>
        <v>0</v>
      </c>
      <c r="G54" t="s">
        <v>95</v>
      </c>
    </row>
    <row r="55" spans="1:7">
      <c r="A55" s="41">
        <v>64</v>
      </c>
      <c r="B55" s="6" t="s">
        <v>71</v>
      </c>
      <c r="C55" s="13" t="str">
        <f>VLOOKUP(B55,[1]Отделка!Прайс,2,FALSE)</f>
        <v>м2</v>
      </c>
      <c r="D55" s="13">
        <v>27.66</v>
      </c>
      <c r="E55" s="10">
        <v>599</v>
      </c>
      <c r="F55" s="9">
        <f t="shared" si="6"/>
        <v>16568.34</v>
      </c>
    </row>
    <row r="56" spans="1:7">
      <c r="A56" s="41">
        <v>65</v>
      </c>
      <c r="B56" s="6" t="s">
        <v>72</v>
      </c>
      <c r="C56" s="13" t="str">
        <f>VLOOKUP(B56,[1]Отделка!Прайс,2,FALSE)</f>
        <v>кг</v>
      </c>
      <c r="D56" s="13">
        <f>D55*5</f>
        <v>138.30000000000001</v>
      </c>
      <c r="E56" s="10">
        <v>11.7</v>
      </c>
      <c r="F56" s="9">
        <f t="shared" si="6"/>
        <v>1618.1100000000001</v>
      </c>
    </row>
    <row r="57" spans="1:7" ht="15.75">
      <c r="A57" s="41">
        <v>66</v>
      </c>
      <c r="B57" s="19" t="s">
        <v>36</v>
      </c>
      <c r="C57" s="12"/>
      <c r="D57" s="12"/>
      <c r="E57" s="8"/>
      <c r="F57" s="9"/>
    </row>
    <row r="58" spans="1:7" ht="18" customHeight="1">
      <c r="A58" s="41">
        <v>67</v>
      </c>
      <c r="B58" s="6" t="s">
        <v>73</v>
      </c>
      <c r="C58" s="13" t="str">
        <f>VLOOKUP(B58,[1]Отделка!Прайс,2,FALSE)</f>
        <v>м2</v>
      </c>
      <c r="D58" s="13">
        <v>0</v>
      </c>
      <c r="E58" s="10">
        <v>180</v>
      </c>
      <c r="F58" s="9">
        <f t="shared" ref="F58:F59" si="7">D58*E58</f>
        <v>0</v>
      </c>
      <c r="G58" t="s">
        <v>95</v>
      </c>
    </row>
    <row r="59" spans="1:7" ht="30">
      <c r="A59" s="41">
        <v>68</v>
      </c>
      <c r="B59" s="6" t="s">
        <v>74</v>
      </c>
      <c r="C59" s="13" t="s">
        <v>11</v>
      </c>
      <c r="D59" s="13">
        <f>D55</f>
        <v>27.66</v>
      </c>
      <c r="E59" s="10">
        <v>275</v>
      </c>
      <c r="F59" s="9">
        <f t="shared" si="7"/>
        <v>7606.5</v>
      </c>
    </row>
    <row r="60" spans="1:7">
      <c r="A60" s="41">
        <v>69</v>
      </c>
      <c r="B60" s="7" t="s">
        <v>4</v>
      </c>
      <c r="C60" s="14"/>
      <c r="D60" s="14"/>
      <c r="E60" s="11"/>
      <c r="F60" s="15">
        <f>SUM(F47:F59)</f>
        <v>82932.95</v>
      </c>
    </row>
    <row r="61" spans="1:7" ht="15.75">
      <c r="A61" s="41">
        <v>70</v>
      </c>
      <c r="B61" s="5" t="s">
        <v>76</v>
      </c>
      <c r="C61" s="58"/>
      <c r="D61" s="58"/>
      <c r="E61" s="59"/>
      <c r="F61" s="60"/>
    </row>
    <row r="62" spans="1:7">
      <c r="A62" s="41">
        <v>71</v>
      </c>
      <c r="B62" s="6" t="s">
        <v>77</v>
      </c>
      <c r="C62" s="13" t="str">
        <f>VLOOKUP(B62,'[1]Лестницы, крыльца'!Прайс,2,FALSE)</f>
        <v>тн</v>
      </c>
      <c r="D62" s="13">
        <v>0</v>
      </c>
      <c r="E62" s="10">
        <v>9000</v>
      </c>
      <c r="F62" s="9">
        <f t="shared" ref="F62" si="8">D62*E62</f>
        <v>0</v>
      </c>
    </row>
    <row r="63" spans="1:7">
      <c r="A63" s="41">
        <v>73</v>
      </c>
      <c r="B63" s="6" t="s">
        <v>83</v>
      </c>
      <c r="C63" s="13" t="s">
        <v>78</v>
      </c>
      <c r="D63" s="13">
        <v>0</v>
      </c>
      <c r="E63" s="10">
        <v>77000</v>
      </c>
      <c r="F63" s="9">
        <f>D63*E63</f>
        <v>0</v>
      </c>
    </row>
    <row r="64" spans="1:7">
      <c r="A64" s="41">
        <v>77</v>
      </c>
      <c r="B64" s="7" t="s">
        <v>4</v>
      </c>
      <c r="C64" s="13"/>
      <c r="D64" s="14"/>
      <c r="E64" s="11"/>
      <c r="F64" s="15">
        <f>SUM(F62:F63)</f>
        <v>0</v>
      </c>
    </row>
    <row r="65" spans="1:6" ht="15.75">
      <c r="A65" s="41">
        <v>96</v>
      </c>
      <c r="B65" s="25" t="s">
        <v>13</v>
      </c>
      <c r="C65" s="26"/>
      <c r="D65" s="26"/>
      <c r="E65" s="27"/>
      <c r="F65" s="28">
        <f>SUM(F10:F64)/2</f>
        <v>1365953.869435</v>
      </c>
    </row>
    <row r="66" spans="1:6" ht="15.75">
      <c r="A66" s="41">
        <v>97</v>
      </c>
      <c r="B66" s="29" t="s">
        <v>100</v>
      </c>
      <c r="C66" s="56" t="s">
        <v>75</v>
      </c>
      <c r="D66" s="56">
        <v>2</v>
      </c>
      <c r="E66" s="30"/>
      <c r="F66" s="31">
        <f>F65*D66%</f>
        <v>27319.0773887</v>
      </c>
    </row>
    <row r="67" spans="1:6" ht="21">
      <c r="A67" s="41">
        <v>98</v>
      </c>
      <c r="B67" s="32" t="s">
        <v>19</v>
      </c>
      <c r="C67" s="33"/>
      <c r="D67" s="33"/>
      <c r="E67" s="34"/>
      <c r="F67" s="35">
        <f>F65+F66</f>
        <v>1393272.9468237001</v>
      </c>
    </row>
    <row r="68" spans="1:6" ht="15.75">
      <c r="A68" s="41">
        <v>99</v>
      </c>
      <c r="B68" s="21" t="s">
        <v>79</v>
      </c>
      <c r="C68" s="12"/>
      <c r="D68" s="12"/>
      <c r="E68" s="8"/>
      <c r="F68" s="9"/>
    </row>
    <row r="69" spans="1:6" ht="15.75">
      <c r="A69" s="41">
        <v>100</v>
      </c>
      <c r="B69" s="20" t="s">
        <v>38</v>
      </c>
      <c r="C69" s="13" t="s">
        <v>11</v>
      </c>
      <c r="D69" s="62">
        <v>0</v>
      </c>
      <c r="E69" s="10">
        <v>450</v>
      </c>
      <c r="F69" s="9">
        <f>D69*E69</f>
        <v>0</v>
      </c>
    </row>
    <row r="70" spans="1:6" ht="15.75">
      <c r="A70" s="41">
        <v>101</v>
      </c>
      <c r="B70" s="20" t="s">
        <v>20</v>
      </c>
      <c r="C70" s="13" t="s">
        <v>11</v>
      </c>
      <c r="D70" s="62">
        <f>D69</f>
        <v>0</v>
      </c>
      <c r="E70" s="10">
        <f>E69*50%</f>
        <v>225</v>
      </c>
      <c r="F70" s="9">
        <f t="shared" ref="F70:F76" si="9">D70*E70</f>
        <v>0</v>
      </c>
    </row>
    <row r="71" spans="1:6" ht="15" customHeight="1">
      <c r="A71" s="41">
        <v>102</v>
      </c>
      <c r="B71" s="24" t="s">
        <v>48</v>
      </c>
      <c r="C71" s="13" t="s">
        <v>11</v>
      </c>
      <c r="D71" s="62">
        <f t="shared" ref="D71:D76" si="10">D70</f>
        <v>0</v>
      </c>
      <c r="E71" s="10">
        <v>150</v>
      </c>
      <c r="F71" s="9">
        <f t="shared" si="9"/>
        <v>0</v>
      </c>
    </row>
    <row r="72" spans="1:6" ht="15.75">
      <c r="A72" s="41">
        <v>103</v>
      </c>
      <c r="B72" s="24" t="s">
        <v>32</v>
      </c>
      <c r="C72" s="13" t="s">
        <v>11</v>
      </c>
      <c r="D72" s="62">
        <f t="shared" si="10"/>
        <v>0</v>
      </c>
      <c r="E72" s="10">
        <f>E71*50%</f>
        <v>75</v>
      </c>
      <c r="F72" s="9">
        <f t="shared" si="9"/>
        <v>0</v>
      </c>
    </row>
    <row r="73" spans="1:6" ht="15.75">
      <c r="A73" s="41">
        <v>104</v>
      </c>
      <c r="B73" s="24" t="s">
        <v>84</v>
      </c>
      <c r="C73" s="13" t="s">
        <v>11</v>
      </c>
      <c r="D73" s="62">
        <f t="shared" si="10"/>
        <v>0</v>
      </c>
      <c r="E73" s="10">
        <v>950</v>
      </c>
      <c r="F73" s="9">
        <f t="shared" si="9"/>
        <v>0</v>
      </c>
    </row>
    <row r="74" spans="1:6" ht="15.75">
      <c r="A74" s="41">
        <v>105</v>
      </c>
      <c r="B74" s="24" t="s">
        <v>85</v>
      </c>
      <c r="C74" s="13" t="s">
        <v>11</v>
      </c>
      <c r="D74" s="62">
        <f t="shared" si="10"/>
        <v>0</v>
      </c>
      <c r="E74" s="10">
        <f>E73*50%</f>
        <v>475</v>
      </c>
      <c r="F74" s="9">
        <f t="shared" si="9"/>
        <v>0</v>
      </c>
    </row>
    <row r="75" spans="1:6" ht="15.75">
      <c r="A75" s="41">
        <v>106</v>
      </c>
      <c r="B75" s="24" t="s">
        <v>39</v>
      </c>
      <c r="C75" s="13" t="s">
        <v>11</v>
      </c>
      <c r="D75" s="62">
        <f t="shared" si="10"/>
        <v>0</v>
      </c>
      <c r="E75" s="10">
        <v>120</v>
      </c>
      <c r="F75" s="9">
        <f t="shared" si="9"/>
        <v>0</v>
      </c>
    </row>
    <row r="76" spans="1:6" ht="15.75">
      <c r="A76" s="41">
        <v>107</v>
      </c>
      <c r="B76" s="24" t="s">
        <v>40</v>
      </c>
      <c r="C76" s="13" t="s">
        <v>11</v>
      </c>
      <c r="D76" s="62">
        <f t="shared" si="10"/>
        <v>0</v>
      </c>
      <c r="E76" s="10">
        <f>E75*120%</f>
        <v>144</v>
      </c>
      <c r="F76" s="9">
        <f t="shared" si="9"/>
        <v>0</v>
      </c>
    </row>
    <row r="77" spans="1:6" ht="15.75">
      <c r="A77" s="41">
        <v>108</v>
      </c>
      <c r="B77" s="22" t="s">
        <v>4</v>
      </c>
      <c r="C77" s="13"/>
      <c r="D77" s="55"/>
      <c r="E77" s="10"/>
      <c r="F77" s="23">
        <f>SUM(F69:F76)</f>
        <v>0</v>
      </c>
    </row>
    <row r="78" spans="1:6" ht="15.75">
      <c r="A78" s="41">
        <v>109</v>
      </c>
      <c r="B78" s="21" t="s">
        <v>80</v>
      </c>
      <c r="C78" s="13" t="s">
        <v>11</v>
      </c>
      <c r="D78" s="55">
        <f>F6</f>
        <v>121.951362</v>
      </c>
      <c r="E78" s="10">
        <v>300</v>
      </c>
      <c r="F78" s="23">
        <f>D78*E78</f>
        <v>36585.408600000002</v>
      </c>
    </row>
    <row r="79" spans="1:6" ht="18.75">
      <c r="A79" s="41">
        <v>110</v>
      </c>
      <c r="B79" s="46" t="s">
        <v>99</v>
      </c>
      <c r="C79" s="36" t="s">
        <v>75</v>
      </c>
      <c r="D79" s="36">
        <v>5</v>
      </c>
      <c r="E79" s="37"/>
      <c r="F79" s="39">
        <f>(F67+F77)*D79%</f>
        <v>69663.647341185002</v>
      </c>
    </row>
    <row r="80" spans="1:6" ht="18.75">
      <c r="A80" s="41">
        <v>111</v>
      </c>
      <c r="B80" s="46" t="s">
        <v>81</v>
      </c>
      <c r="C80" s="36" t="s">
        <v>18</v>
      </c>
      <c r="D80" s="36">
        <v>0</v>
      </c>
      <c r="E80" s="37">
        <v>2000</v>
      </c>
      <c r="F80" s="39">
        <f>D80*E80</f>
        <v>0</v>
      </c>
    </row>
    <row r="81" spans="1:8" ht="15.75">
      <c r="A81" s="41">
        <v>112</v>
      </c>
      <c r="B81" s="46" t="s">
        <v>82</v>
      </c>
      <c r="C81" s="47"/>
      <c r="D81" s="47"/>
      <c r="E81" s="48"/>
      <c r="F81" s="49">
        <f>SUM(F82:F84)</f>
        <v>0</v>
      </c>
      <c r="G81" s="57"/>
      <c r="H81" s="57"/>
    </row>
    <row r="82" spans="1:8">
      <c r="A82" s="41">
        <v>113</v>
      </c>
      <c r="B82" s="50" t="s">
        <v>49</v>
      </c>
      <c r="C82" s="51" t="s">
        <v>12</v>
      </c>
      <c r="D82" s="51">
        <v>0</v>
      </c>
      <c r="E82" s="52">
        <v>5000</v>
      </c>
      <c r="F82" s="53">
        <f>D82*E82</f>
        <v>0</v>
      </c>
    </row>
    <row r="83" spans="1:8">
      <c r="A83" s="41">
        <v>114</v>
      </c>
      <c r="B83" s="50" t="s">
        <v>50</v>
      </c>
      <c r="C83" s="51" t="s">
        <v>12</v>
      </c>
      <c r="D83" s="51">
        <v>0</v>
      </c>
      <c r="E83" s="52">
        <v>4000</v>
      </c>
      <c r="F83" s="53">
        <f t="shared" ref="F83:F84" si="11">D83*E83</f>
        <v>0</v>
      </c>
    </row>
    <row r="84" spans="1:8">
      <c r="A84" s="41">
        <v>121</v>
      </c>
      <c r="B84" s="54" t="s">
        <v>51</v>
      </c>
      <c r="C84" s="51" t="s">
        <v>12</v>
      </c>
      <c r="D84" s="51">
        <v>0</v>
      </c>
      <c r="E84" s="52">
        <v>6000</v>
      </c>
      <c r="F84" s="53">
        <f t="shared" si="11"/>
        <v>0</v>
      </c>
    </row>
    <row r="85" spans="1:8" ht="18.75">
      <c r="A85" s="41">
        <v>122</v>
      </c>
      <c r="B85" s="46" t="s">
        <v>86</v>
      </c>
      <c r="C85" s="36" t="s">
        <v>87</v>
      </c>
      <c r="D85" s="36">
        <f>C87</f>
        <v>2</v>
      </c>
      <c r="E85" s="37">
        <v>50000</v>
      </c>
      <c r="F85" s="39">
        <f>D85*E85</f>
        <v>100000</v>
      </c>
    </row>
    <row r="86" spans="1:8" ht="46.5">
      <c r="A86" s="41">
        <v>123</v>
      </c>
      <c r="B86" s="16" t="s">
        <v>5</v>
      </c>
      <c r="C86" s="17"/>
      <c r="D86" s="17"/>
      <c r="E86" s="18"/>
      <c r="F86" s="40">
        <f>F67+F77+F79+F80+F78+F81+F85</f>
        <v>1599522.0027648851</v>
      </c>
    </row>
    <row r="87" spans="1:8">
      <c r="A87" s="41">
        <v>124</v>
      </c>
      <c r="B87" s="43" t="s">
        <v>25</v>
      </c>
      <c r="C87" s="38">
        <v>2</v>
      </c>
      <c r="D87" s="66" t="s">
        <v>41</v>
      </c>
      <c r="E87" s="66"/>
      <c r="F87" s="44">
        <f>F86/F6</f>
        <v>13116.065097861598</v>
      </c>
    </row>
    <row r="88" spans="1:8">
      <c r="A88"/>
      <c r="C88"/>
      <c r="D88"/>
      <c r="F88" s="1"/>
    </row>
    <row r="89" spans="1:8">
      <c r="A89"/>
      <c r="C89"/>
      <c r="D89"/>
      <c r="F89" s="1"/>
    </row>
    <row r="90" spans="1:8">
      <c r="A90"/>
      <c r="C90"/>
      <c r="D90"/>
      <c r="F90" s="1"/>
    </row>
    <row r="91" spans="1:8">
      <c r="A91"/>
      <c r="C91"/>
      <c r="D91"/>
      <c r="F91" s="1"/>
    </row>
  </sheetData>
  <mergeCells count="9">
    <mergeCell ref="A1:C1"/>
    <mergeCell ref="D1:F1"/>
    <mergeCell ref="C2:F2"/>
    <mergeCell ref="C3:F3"/>
    <mergeCell ref="D87:E87"/>
    <mergeCell ref="C6:D6"/>
    <mergeCell ref="C4:F4"/>
    <mergeCell ref="C5:F5"/>
    <mergeCell ref="C7:F7"/>
  </mergeCells>
  <dataValidations count="5">
    <dataValidation type="list" allowBlank="1" showInputMessage="1" showErrorMessage="1" sqref="B22:B35">
      <formula1>кровля</formula1>
    </dataValidation>
    <dataValidation type="list" allowBlank="1" showInputMessage="1" showErrorMessage="1" sqref="B58:B59 B54:B56">
      <formula1>отделка</formula1>
    </dataValidation>
    <dataValidation type="list" allowBlank="1" showInputMessage="1" showErrorMessage="1" sqref="B62:B63">
      <formula1>лестницы</formula1>
    </dataValidation>
    <dataValidation type="list" allowBlank="1" showInputMessage="1" showErrorMessage="1" sqref="B61">
      <formula1>прочие</formula1>
    </dataValidation>
    <dataValidation type="list" allowBlank="1" showInputMessage="1" showErrorMessage="1" sqref="B16:B19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2014-01-27T03:53:16Z</cp:lastPrinted>
  <dcterms:created xsi:type="dcterms:W3CDTF">2013-11-27T09:44:20Z</dcterms:created>
  <dcterms:modified xsi:type="dcterms:W3CDTF">2014-07-07T15:59:57Z</dcterms:modified>
</cp:coreProperties>
</file>