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30" windowWidth="20730" windowHeight="1149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</externalReferences>
  <definedNames>
    <definedName name="кровля">[1]Кровля!$A$1:$A$60</definedName>
    <definedName name="лестницы">'[1]Лестницы, крыльца'!$A$1:$A$55</definedName>
    <definedName name="наружныестены">'[1]Наружные стены и модули'!$A$1:$A$101</definedName>
    <definedName name="отделка">[1]Отделка!$A$1:$A$72</definedName>
    <definedName name="прочие">[1]Прочие!$A$1:$A$34</definedName>
    <definedName name="Фундаменты">[1]Фундаменты!$A$1:$A$56</definedName>
  </definedNames>
  <calcPr calcId="145621"/>
</workbook>
</file>

<file path=xl/calcChain.xml><?xml version="1.0" encoding="utf-8"?>
<calcChain xmlns="http://schemas.openxmlformats.org/spreadsheetml/2006/main">
  <c r="F17" i="1" l="1"/>
  <c r="F92" i="1"/>
  <c r="F96" i="1"/>
  <c r="D14" i="1" l="1"/>
  <c r="F95" i="1"/>
  <c r="F94" i="1"/>
  <c r="D54" i="1" l="1"/>
  <c r="D53" i="1" s="1"/>
  <c r="F53" i="1" s="1"/>
  <c r="C53" i="1"/>
  <c r="D55" i="1" l="1"/>
  <c r="F55" i="1" s="1"/>
  <c r="D15" i="1"/>
  <c r="F14" i="1"/>
  <c r="F54" i="1"/>
  <c r="D16" i="1" l="1"/>
  <c r="F16" i="1" s="1"/>
  <c r="F15" i="1"/>
  <c r="D67" i="1" l="1"/>
  <c r="D62" i="1"/>
  <c r="D48" i="1"/>
  <c r="D24" i="1"/>
  <c r="D13" i="1"/>
  <c r="F13" i="1" s="1"/>
  <c r="D12" i="1"/>
  <c r="F12" i="1" s="1"/>
  <c r="F11" i="1"/>
  <c r="F10" i="1"/>
  <c r="F22" i="1" l="1"/>
  <c r="F93" i="1" l="1"/>
  <c r="F60" i="1"/>
  <c r="D61" i="1" l="1"/>
  <c r="F61" i="1" l="1"/>
  <c r="D30" i="1"/>
  <c r="F23" i="1"/>
  <c r="F21" i="1"/>
  <c r="D28" i="1" l="1"/>
  <c r="D27" i="1"/>
  <c r="D38" i="1" l="1"/>
  <c r="D49" i="1" l="1"/>
  <c r="F88" i="1"/>
  <c r="F71" i="1"/>
  <c r="D86" i="1"/>
  <c r="F86" i="1" s="1"/>
  <c r="D77" i="1"/>
  <c r="F77" i="1" s="1"/>
  <c r="E84" i="1"/>
  <c r="E82" i="1"/>
  <c r="E80" i="1"/>
  <c r="E78" i="1"/>
  <c r="D40" i="1"/>
  <c r="D31" i="1"/>
  <c r="D37" i="1"/>
  <c r="F37" i="1" s="1"/>
  <c r="F36" i="1"/>
  <c r="D35" i="1"/>
  <c r="F34" i="1"/>
  <c r="E33" i="1"/>
  <c r="C33" i="1"/>
  <c r="C32" i="1"/>
  <c r="C31" i="1"/>
  <c r="F30" i="1"/>
  <c r="C29" i="1"/>
  <c r="C28" i="1"/>
  <c r="C27" i="1"/>
  <c r="F24" i="1"/>
  <c r="F20" i="1"/>
  <c r="D32" i="1" l="1"/>
  <c r="F32" i="1" s="1"/>
  <c r="F70" i="1"/>
  <c r="F72" i="1" s="1"/>
  <c r="F62" i="1"/>
  <c r="D78" i="1"/>
  <c r="F66" i="1"/>
  <c r="F67" i="1"/>
  <c r="D63" i="1"/>
  <c r="D64" i="1"/>
  <c r="F64" i="1" s="1"/>
  <c r="F35" i="1"/>
  <c r="F33" i="1"/>
  <c r="F31" i="1"/>
  <c r="F38" i="1"/>
  <c r="D39" i="1"/>
  <c r="F39" i="1" s="1"/>
  <c r="F40" i="1"/>
  <c r="F27" i="1"/>
  <c r="F28" i="1"/>
  <c r="D29" i="1"/>
  <c r="F29" i="1" s="1"/>
  <c r="F91" i="1"/>
  <c r="F90" i="1"/>
  <c r="D59" i="1" l="1"/>
  <c r="D58" i="1" s="1"/>
  <c r="F58" i="1" s="1"/>
  <c r="F89" i="1"/>
  <c r="F63" i="1"/>
  <c r="D79" i="1"/>
  <c r="F78" i="1"/>
  <c r="F59" i="1" l="1"/>
  <c r="F68" i="1" s="1"/>
  <c r="D80" i="1"/>
  <c r="F79" i="1"/>
  <c r="D81" i="1" l="1"/>
  <c r="F80" i="1"/>
  <c r="F25" i="1"/>
  <c r="C1" i="1"/>
  <c r="F81" i="1" l="1"/>
  <c r="D82" i="1"/>
  <c r="F45" i="1"/>
  <c r="D83" i="1" l="1"/>
  <c r="F82" i="1"/>
  <c r="F43" i="1"/>
  <c r="F44" i="1"/>
  <c r="F46" i="1" l="1"/>
  <c r="F83" i="1"/>
  <c r="D84" i="1"/>
  <c r="F84" i="1" l="1"/>
  <c r="F85" i="1" s="1"/>
  <c r="F48" i="1"/>
  <c r="F50" i="1" s="1"/>
  <c r="A1" i="1" l="1"/>
  <c r="F41" i="1" l="1"/>
  <c r="F73" i="1" s="1"/>
  <c r="F74" i="1" l="1"/>
  <c r="F75" i="1" s="1"/>
  <c r="F87" i="1" l="1"/>
  <c r="F97" i="1" s="1"/>
  <c r="F100" i="1" l="1"/>
  <c r="F98" i="1"/>
</calcChain>
</file>

<file path=xl/sharedStrings.xml><?xml version="1.0" encoding="utf-8"?>
<sst xmlns="http://schemas.openxmlformats.org/spreadsheetml/2006/main" count="171" uniqueCount="115">
  <si>
    <t>Заказчик:</t>
  </si>
  <si>
    <t>Место строительства:</t>
  </si>
  <si>
    <t>Наименование объекта:</t>
  </si>
  <si>
    <t>Примечания:</t>
  </si>
  <si>
    <t>ИТОГО по разделу:</t>
  </si>
  <si>
    <t>Себестоимость всего комплекса строительства:</t>
  </si>
  <si>
    <t>Наименование раздела/работ:</t>
  </si>
  <si>
    <t>Количество</t>
  </si>
  <si>
    <t>Единица измерения</t>
  </si>
  <si>
    <t xml:space="preserve">Цена за единицу </t>
  </si>
  <si>
    <t xml:space="preserve">Стоимость </t>
  </si>
  <si>
    <t>м2</t>
  </si>
  <si>
    <t>шт</t>
  </si>
  <si>
    <t>ИТОГО</t>
  </si>
  <si>
    <t>Сэндвич-панели 100 мм</t>
  </si>
  <si>
    <t>Двери внутренние стандартные</t>
  </si>
  <si>
    <t>Монтаж сп</t>
  </si>
  <si>
    <t>маш/час</t>
  </si>
  <si>
    <t>ИТОГО общестроительные работы</t>
  </si>
  <si>
    <t>Электрика (монтаж)</t>
  </si>
  <si>
    <t>Раздел 2. Модули</t>
  </si>
  <si>
    <t>Раздел 4. Кровля</t>
  </si>
  <si>
    <t xml:space="preserve">Раздел 6. Внутренние перегородки </t>
  </si>
  <si>
    <t>Укладка линолеума</t>
  </si>
  <si>
    <t>КОЛИЧЕСТВО МАШИН НА ДОСТАВКУ:</t>
  </si>
  <si>
    <t xml:space="preserve">Монтаж дверей </t>
  </si>
  <si>
    <t>Разметка и вынос осей</t>
  </si>
  <si>
    <t>чел/час</t>
  </si>
  <si>
    <t xml:space="preserve">ПОЛ </t>
  </si>
  <si>
    <t>Водоснабжение, канализация</t>
  </si>
  <si>
    <t>Раздел 1. Фундамент</t>
  </si>
  <si>
    <t>СТЕНЫ</t>
  </si>
  <si>
    <t>ПОТОЛОК</t>
  </si>
  <si>
    <t>Раздел 7. Отделочные работы</t>
  </si>
  <si>
    <t>Цена за м2:</t>
  </si>
  <si>
    <t>Профлист Н44</t>
  </si>
  <si>
    <t xml:space="preserve">Линолеум </t>
  </si>
  <si>
    <t>Описание модулей:</t>
  </si>
  <si>
    <t>Общая площадь, м2:</t>
  </si>
  <si>
    <t>Толщина сэндвич-панелей (стены/потолок/пол), мм:</t>
  </si>
  <si>
    <t>Водоснабжение, канализация (материалы)</t>
  </si>
  <si>
    <t>Раковина + смеситель</t>
  </si>
  <si>
    <t>изменение толщины утепления</t>
  </si>
  <si>
    <t>Сборка СРМ</t>
  </si>
  <si>
    <t>Монтаж первого этажа здания</t>
  </si>
  <si>
    <t>к-т</t>
  </si>
  <si>
    <t>Конструкции металлические ферм</t>
  </si>
  <si>
    <t>Пиломатериал, доска</t>
  </si>
  <si>
    <t>Водосток в комплекте с желобами, трубами, крепежом, отводами</t>
  </si>
  <si>
    <t>м</t>
  </si>
  <si>
    <t>Монтаж металлоконструкций</t>
  </si>
  <si>
    <t>Монтаж кровли (двухскатная)</t>
  </si>
  <si>
    <t>Устройство водостока</t>
  </si>
  <si>
    <t>Установка водосточных воронок</t>
  </si>
  <si>
    <t>Воронка водосточная</t>
  </si>
  <si>
    <t>Монтаж конькового нащельника</t>
  </si>
  <si>
    <t>Коньковая планка</t>
  </si>
  <si>
    <t>Подшиф свеса перфорированной планкой</t>
  </si>
  <si>
    <t>Перфорированная планка Софит Snow Bird</t>
  </si>
  <si>
    <t>Крепеж, доборные, пена и тд</t>
  </si>
  <si>
    <t>Клей для кафеля и керамогранита</t>
  </si>
  <si>
    <t>Монтаж облицовки потолков</t>
  </si>
  <si>
    <t>Панели ПВХ с комплектующими (для помещений с влажным режимом)</t>
  </si>
  <si>
    <t>%</t>
  </si>
  <si>
    <t>Раздел 8. Лестницы, крыльца</t>
  </si>
  <si>
    <t>Монтаж металлоконструкций крыльц</t>
  </si>
  <si>
    <t xml:space="preserve">Раздел 10. Инженерные сети </t>
  </si>
  <si>
    <t>Раздел 11. Проектные работы</t>
  </si>
  <si>
    <t>Раздел 12. Накладные расходы</t>
  </si>
  <si>
    <t>Раздел 13. Аренда автокрана</t>
  </si>
  <si>
    <t>Раздел 14. Сантехническое оборудование:</t>
  </si>
  <si>
    <t>Устройство цоколя (работа + материал)</t>
  </si>
  <si>
    <t>вн. высота 2,7м</t>
  </si>
  <si>
    <t>санузлы</t>
  </si>
  <si>
    <t>Электрика  (материалы) в т.ч. для электроотопления и освещения</t>
  </si>
  <si>
    <t>Укладка керамогранита на пол</t>
  </si>
  <si>
    <t>Монтаж стального покрытия</t>
  </si>
  <si>
    <t>Металлический рифленый лист 3 мм</t>
  </si>
  <si>
    <t>тн</t>
  </si>
  <si>
    <t>АОПС (материалы)</t>
  </si>
  <si>
    <t>АОПС (монтаж)</t>
  </si>
  <si>
    <t xml:space="preserve">Вентиляция (материалы) </t>
  </si>
  <si>
    <t>Вентиляция (монтаж)</t>
  </si>
  <si>
    <t>Доставка</t>
  </si>
  <si>
    <t>Прибыль</t>
  </si>
  <si>
    <t>МЗ ФАП</t>
  </si>
  <si>
    <t>краевое государственное бюджетное учреждение здравоохранения "Енисейская районная больница"</t>
  </si>
  <si>
    <t>Енисейский район, с.Подгорное,       ул. Вейнбаума, д. 5</t>
  </si>
  <si>
    <t>150/150/150</t>
  </si>
  <si>
    <t xml:space="preserve">Раздел 5. Проемы </t>
  </si>
  <si>
    <t>Винтовые сваи диам.114мм L=3,5м.</t>
  </si>
  <si>
    <t>Буроям</t>
  </si>
  <si>
    <t>Монтаж свай винтовых</t>
  </si>
  <si>
    <t>Модуль без 1 длинной и 1 короткой  стороны, 6,229*2,434м, 150/150/150</t>
  </si>
  <si>
    <t>Модуль без 2 длинных и 1 короткой стороны, 6,229*2,434м, 150/150/150</t>
  </si>
  <si>
    <t>Модуль без 1 длинной стороны, 7,38*2,434м, 150/150/150</t>
  </si>
  <si>
    <t>Дверь входная стандартная металлическая</t>
  </si>
  <si>
    <t>Монтаж облицовки стен кафелем</t>
  </si>
  <si>
    <t>кг</t>
  </si>
  <si>
    <t>Плитка настенная</t>
  </si>
  <si>
    <t>на высоту 1,8м все помещения кроме КУИ</t>
  </si>
  <si>
    <t>санузлы и ожидальная</t>
  </si>
  <si>
    <t xml:space="preserve">Конструкции металлические крыльц </t>
  </si>
  <si>
    <t>м3</t>
  </si>
  <si>
    <t>Арматурв A-I, A-III</t>
  </si>
  <si>
    <t>Электроконвекторы 0,75 кВт</t>
  </si>
  <si>
    <t>Электроконвекторы 1 кВт</t>
  </si>
  <si>
    <t>рейс</t>
  </si>
  <si>
    <t>Неучтенные работы и материалы (около 1 %)</t>
  </si>
  <si>
    <t>Водонагреватель "Аристон" 10л</t>
  </si>
  <si>
    <t>Кафель для пола</t>
  </si>
  <si>
    <t>Бетон В15</t>
  </si>
  <si>
    <t>Устройство железобетонного ленточного фундамента 300*300мм</t>
  </si>
  <si>
    <t>Септик 3 м3 с монтажём и присоединением под ключ</t>
  </si>
  <si>
    <t>Унитаз с обвязкой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</si>
</sst>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4" fontId="5" fillId="2" borderId="1" xfId="1" applyFont="1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44" fontId="0" fillId="2" borderId="1" xfId="1" applyFont="1" applyFill="1" applyBorder="1" applyAlignment="1">
      <alignment wrapText="1"/>
    </xf>
    <xf numFmtId="44" fontId="3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6" fillId="3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4" fontId="6" fillId="3" borderId="1" xfId="1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4" fillId="0" borderId="2" xfId="0" applyFont="1" applyBorder="1" applyAlignment="1" applyProtection="1"/>
    <xf numFmtId="0" fontId="5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4" fontId="12" fillId="2" borderId="1" xfId="1" applyFont="1" applyFill="1" applyBorder="1" applyAlignment="1">
      <alignment horizontal="center" wrapText="1"/>
    </xf>
    <xf numFmtId="0" fontId="14" fillId="0" borderId="2" xfId="0" applyFont="1" applyBorder="1" applyAlignment="1" applyProtection="1">
      <alignment wrapText="1"/>
    </xf>
    <xf numFmtId="0" fontId="5" fillId="4" borderId="1" xfId="0" applyFont="1" applyFill="1" applyBorder="1" applyAlignment="1">
      <alignment horizontal="right" wrapText="1"/>
    </xf>
    <xf numFmtId="0" fontId="5" fillId="4" borderId="1" xfId="0" applyFont="1" applyFill="1" applyBorder="1" applyAlignment="1">
      <alignment horizontal="center" wrapText="1"/>
    </xf>
    <xf numFmtId="44" fontId="5" fillId="4" borderId="1" xfId="1" applyFont="1" applyFill="1" applyBorder="1" applyAlignment="1">
      <alignment wrapText="1"/>
    </xf>
    <xf numFmtId="44" fontId="12" fillId="4" borderId="1" xfId="1" applyFont="1" applyFill="1" applyBorder="1" applyAlignment="1">
      <alignment horizontal="center"/>
    </xf>
    <xf numFmtId="0" fontId="3" fillId="4" borderId="1" xfId="0" applyFont="1" applyFill="1" applyBorder="1" applyAlignment="1">
      <alignment horizontal="right" wrapText="1"/>
    </xf>
    <xf numFmtId="44" fontId="3" fillId="4" borderId="1" xfId="1" applyFont="1" applyFill="1" applyBorder="1" applyAlignment="1">
      <alignment horizontal="right" wrapText="1"/>
    </xf>
    <xf numFmtId="44" fontId="12" fillId="4" borderId="1" xfId="1" applyFont="1" applyFill="1" applyBorder="1" applyAlignment="1">
      <alignment horizontal="right" wrapText="1"/>
    </xf>
    <xf numFmtId="0" fontId="9" fillId="4" borderId="2" xfId="0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wrapText="1"/>
    </xf>
    <xf numFmtId="44" fontId="9" fillId="4" borderId="1" xfId="1" applyFont="1" applyFill="1" applyBorder="1" applyAlignment="1">
      <alignment horizontal="right" wrapText="1"/>
    </xf>
    <xf numFmtId="44" fontId="15" fillId="4" borderId="1" xfId="1" applyFont="1" applyFill="1" applyBorder="1" applyAlignment="1">
      <alignment horizontal="right" wrapText="1"/>
    </xf>
    <xf numFmtId="0" fontId="0" fillId="4" borderId="1" xfId="0" applyFill="1" applyBorder="1" applyAlignment="1">
      <alignment horizontal="center" wrapText="1"/>
    </xf>
    <xf numFmtId="44" fontId="0" fillId="4" borderId="1" xfId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44" fontId="4" fillId="4" borderId="1" xfId="1" applyFont="1" applyFill="1" applyBorder="1" applyAlignment="1">
      <alignment horizontal="center" wrapText="1"/>
    </xf>
    <xf numFmtId="44" fontId="16" fillId="3" borderId="4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/>
    <xf numFmtId="44" fontId="1" fillId="0" borderId="1" xfId="0" applyNumberFormat="1" applyFont="1" applyBorder="1" applyAlignment="1">
      <alignment horizontal="center"/>
    </xf>
    <xf numFmtId="0" fontId="11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4" fontId="0" fillId="4" borderId="1" xfId="1" applyFont="1" applyFill="1" applyBorder="1" applyAlignment="1">
      <alignment vertical="center" wrapText="1"/>
    </xf>
    <xf numFmtId="44" fontId="12" fillId="4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4" fontId="0" fillId="2" borderId="1" xfId="1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center" wrapText="1"/>
    </xf>
    <xf numFmtId="44" fontId="0" fillId="0" borderId="1" xfId="1" applyFont="1" applyBorder="1" applyAlignment="1">
      <alignment horizontal="center"/>
    </xf>
    <xf numFmtId="4" fontId="0" fillId="2" borderId="1" xfId="0" applyNumberForma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44" fontId="0" fillId="0" borderId="0" xfId="0" applyNumberFormat="1"/>
    <xf numFmtId="0" fontId="17" fillId="0" borderId="1" xfId="0" applyFont="1" applyFill="1" applyBorder="1" applyAlignment="1">
      <alignment horizontal="center" wrapText="1"/>
    </xf>
    <xf numFmtId="44" fontId="17" fillId="0" borderId="1" xfId="1" applyFont="1" applyFill="1" applyBorder="1" applyAlignment="1">
      <alignment wrapText="1"/>
    </xf>
    <xf numFmtId="44" fontId="18" fillId="0" borderId="1" xfId="1" applyFont="1" applyFill="1" applyBorder="1" applyAlignment="1">
      <alignment horizontal="center" wrapText="1"/>
    </xf>
    <xf numFmtId="4" fontId="11" fillId="4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44" fontId="0" fillId="0" borderId="1" xfId="1" applyFont="1" applyFill="1" applyBorder="1" applyAlignment="1">
      <alignment wrapText="1"/>
    </xf>
    <xf numFmtId="44" fontId="2" fillId="0" borderId="1" xfId="1" applyFont="1" applyFill="1" applyBorder="1" applyAlignment="1">
      <alignment horizontal="center" wrapText="1"/>
    </xf>
    <xf numFmtId="4" fontId="0" fillId="2" borderId="1" xfId="0" applyNumberFormat="1" applyFill="1" applyBorder="1" applyAlignment="1">
      <alignment horizontal="right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1" fillId="4" borderId="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2;&#1047;%20220&#1095;&#1077;&#1083;%20&#1074;%20&#1075;.&#1040;&#1088;&#1093;&#1072;&#1085;&#1075;&#1077;&#1083;&#1100;&#1089;&#1082;,%20&#1071;&#1084;&#1072;&#1083;%20&#1057;&#1055;&#1043;\&#1057;&#1084;&#1077;&#1090;&#1072;%20&#1085;&#1072;%20&#1052;&#1047;%20220&#1095;&#1077;&#1083;%20&#1074;%20&#1075;.&#1040;&#1088;&#1093;&#1072;&#1085;&#1075;&#1077;&#1083;&#1100;&#1089;&#1082;,%20&#1071;&#1084;&#1072;&#1083;%20&#1057;&#1055;&#10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86;&#1074;&#1086;&#1097;&#1077;&#1093;&#1088;&#1072;&#1085;&#1080;&#1083;&#1080;&#1097;&#1077;%20&#1074;%20&#1061;&#1052;&#1040;&#1054;\&#1057;&#1084;&#1077;&#1090;&#1072;%20&#1085;&#1072;%20&#1086;&#1074;&#1086;&#1097;&#1077;&#1093;&#1088;&#1072;&#1085;&#1080;&#1083;&#1080;&#1097;&#1077;%20&#1074;%20&#1061;&#1052;&#1040;&#105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.&#1057;&#1084;&#1077;&#1090;&#1085;&#1099;&#1081;%20&#1086;&#1090;&#1076;&#1077;&#1083;\&#1050;&#1086;&#1084;&#1084;&#1077;&#1088;&#1095;&#1077;&#1089;&#1082;&#1080;&#1077;%20&#1087;&#1088;&#1077;&#1076;&#1083;&#1086;&#1078;&#1077;&#1085;&#1080;&#1103;\&#1057;&#1084;&#1077;&#1090;&#1072;%20&#1085;&#1072;%20&#1050;&#1047;%20&#1086;&#1073;&#1097;&#1077;&#1078;&#1080;&#1090;&#1080;&#1077;%203&#1101;&#1090;,%203535&#1084;2%20-%20&#1057;&#1077;&#1074;&#1077;&#1088;&#1085;&#1099;&#1081;%20&#1071;&#1084;&#1072;&#1083;\&#1057;&#1084;&#1077;&#1090;&#1072;%20&#1085;&#1072;%20&#1050;&#1047;%20&#1086;&#1073;&#1097;&#1077;&#1078;&#1080;&#1090;&#1080;&#1077;%203&#1101;&#1090;,%203535&#1084;2%20-%20&#1057;&#1077;&#1074;&#1077;&#1088;&#1085;&#1099;&#1081;%20&#1071;&#1084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sheetDataSet>
      <sheetData sheetId="0">
        <row r="1">
          <cell r="A1" t="str">
            <v>Вахтовый городок - жилой дом на 220чел</v>
          </cell>
        </row>
      </sheetData>
      <sheetData sheetId="1">
        <row r="1">
          <cell r="A1" t="str">
            <v>-</v>
          </cell>
        </row>
      </sheetData>
      <sheetData sheetId="2">
        <row r="1">
          <cell r="A1" t="str">
            <v>-</v>
          </cell>
        </row>
        <row r="2">
          <cell r="A2" t="str">
            <v>Бетон В 20</v>
          </cell>
        </row>
        <row r="3">
          <cell r="A3" t="str">
            <v>Арматура</v>
          </cell>
        </row>
        <row r="4">
          <cell r="A4" t="str">
            <v>Закладные детали, болты и прочее</v>
          </cell>
        </row>
        <row r="5">
          <cell r="A5" t="str">
            <v>Устройство ж/б конструкций</v>
          </cell>
        </row>
        <row r="6">
          <cell r="A6" t="str">
            <v>Изготовление арматурных сеток и каркасов</v>
          </cell>
        </row>
        <row r="7">
          <cell r="A7" t="str">
            <v>Опалубка и прочие материалы</v>
          </cell>
        </row>
        <row r="8">
          <cell r="A8" t="str">
            <v>Бетон В 20</v>
          </cell>
        </row>
        <row r="9">
          <cell r="A9" t="str">
            <v>Арматура</v>
          </cell>
        </row>
        <row r="10">
          <cell r="A10" t="str">
            <v>Устройство ж/б</v>
          </cell>
        </row>
        <row r="11">
          <cell r="A11" t="str">
            <v>Опалубка и прочие материалы</v>
          </cell>
        </row>
        <row r="12">
          <cell r="A12" t="str">
            <v>Битум для гидроизоляции</v>
          </cell>
        </row>
        <row r="13">
          <cell r="A13" t="str">
            <v>Гидроизоляция фундаментов, включая фундамент под колонны</v>
          </cell>
        </row>
        <row r="14">
          <cell r="A14" t="str">
            <v>Утеплитель пенополистирол 100 мм</v>
          </cell>
        </row>
        <row r="15">
          <cell r="A15" t="str">
            <v>Устройство утеплителя</v>
          </cell>
        </row>
        <row r="16">
          <cell r="A16" t="str">
            <v>Бурение скважин диам.100-200мм с погружением обсадной трубы</v>
          </cell>
        </row>
        <row r="17">
          <cell r="A17" t="str">
            <v>Бурение скважин диам.200-300мм с погружением обсадной трубы</v>
          </cell>
        </row>
        <row r="18">
          <cell r="A18" t="str">
            <v>Обсадная труба Ду 299х7,5мм</v>
          </cell>
        </row>
        <row r="19">
          <cell r="A19" t="str">
            <v>Заполнение полых свай бетоном</v>
          </cell>
        </row>
        <row r="20">
          <cell r="A20" t="str">
            <v>Приготовление бетона В15</v>
          </cell>
        </row>
        <row r="21">
          <cell r="A21" t="str">
            <v>Цемент М-600</v>
          </cell>
        </row>
        <row r="22">
          <cell r="A22" t="str">
            <v>Щебень строительный ( фракция 20-40)</v>
          </cell>
        </row>
        <row r="23">
          <cell r="A23" t="str">
            <v>Песок</v>
          </cell>
        </row>
        <row r="24">
          <cell r="A24" t="str">
            <v>Вода</v>
          </cell>
        </row>
        <row r="25">
          <cell r="A25" t="str">
            <v>Антикорозионная защита оголовков свай</v>
          </cell>
        </row>
        <row r="26">
          <cell r="A26" t="str">
            <v>Грунтовка ГФ-021</v>
          </cell>
        </row>
        <row r="27">
          <cell r="A27" t="str">
            <v>Мастика "Вектор" 0,25 кг/м2</v>
          </cell>
        </row>
        <row r="28">
          <cell r="A28" t="str">
            <v>Устройство песчанного основания</v>
          </cell>
        </row>
        <row r="29">
          <cell r="A29" t="str">
            <v>Устройство стен фундаментов из блоков ФБС</v>
          </cell>
        </row>
        <row r="30">
          <cell r="A30" t="str">
            <v>Блоки ФБС 24.3.6т</v>
          </cell>
        </row>
        <row r="31">
          <cell r="A31" t="str">
            <v>Устройство ж/б конструкций монолитного пояса</v>
          </cell>
        </row>
        <row r="32">
          <cell r="A32" t="str">
            <v>Битум для гидроизоляции</v>
          </cell>
        </row>
        <row r="33">
          <cell r="A33" t="str">
            <v>Буроям</v>
          </cell>
        </row>
        <row r="34">
          <cell r="A34" t="str">
            <v>Винтовые сваи диам.114мм L=2,5м.</v>
          </cell>
        </row>
        <row r="35">
          <cell r="A35" t="str">
            <v>Винтовые сваи диам.114мм L=3,5м.</v>
          </cell>
        </row>
        <row r="36">
          <cell r="A36" t="str">
            <v>Винтовые сваи диам.76мм L=2,5м.</v>
          </cell>
        </row>
        <row r="37">
          <cell r="A37" t="str">
            <v>Винтовые сваи диам.76мм L=3,5м.</v>
          </cell>
        </row>
        <row r="38">
          <cell r="A38" t="str">
            <v>Гидроизоляция фундаментов, включая фундамент под колонны</v>
          </cell>
        </row>
        <row r="39">
          <cell r="A39" t="str">
            <v>Закладные детали, болты и прочее</v>
          </cell>
        </row>
        <row r="40">
          <cell r="A40" t="str">
            <v>Опалубка и прочие материалы</v>
          </cell>
        </row>
        <row r="41">
          <cell r="A41" t="str">
            <v>Опалубка и прочие материалы</v>
          </cell>
        </row>
        <row r="42">
          <cell r="A42" t="str">
            <v>Устройство ж/б конструкций</v>
          </cell>
        </row>
        <row r="43">
          <cell r="A43" t="str">
            <v>Устройство утеплителя</v>
          </cell>
        </row>
        <row r="44">
          <cell r="A44" t="str">
            <v>Утеплитель пенополистирол 100 мм</v>
          </cell>
        </row>
        <row r="45">
          <cell r="A45" t="str">
            <v>Монтаж свай винтовых</v>
          </cell>
        </row>
        <row r="46">
          <cell r="A46" t="str">
            <v>Монтаж металлоконструкций обвязки огловков свай</v>
          </cell>
        </row>
        <row r="47">
          <cell r="A47" t="str">
            <v>Металлоконструкции обвязки оголовков свай из швеллера 20П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</sheetData>
      <sheetData sheetId="3">
        <row r="1">
          <cell r="A1" t="str">
            <v>-</v>
          </cell>
        </row>
      </sheetData>
      <sheetData sheetId="4">
        <row r="1">
          <cell r="A1" t="str">
            <v>-</v>
          </cell>
        </row>
      </sheetData>
      <sheetData sheetId="5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стеновых</v>
          </cell>
        </row>
        <row r="8">
          <cell r="A8" t="str">
            <v>Кассета кровли, б=100мм</v>
          </cell>
        </row>
        <row r="9">
          <cell r="A9" t="str">
            <v>Кассета кровли, б=150мм</v>
          </cell>
        </row>
        <row r="10">
          <cell r="A10" t="str">
            <v>Кассета кровли, б=200мм</v>
          </cell>
        </row>
        <row r="11">
          <cell r="A11" t="str">
            <v>Кассета кровли, б=200мм</v>
          </cell>
        </row>
        <row r="12">
          <cell r="A12" t="str">
            <v>Кассета кровли, б=250мм</v>
          </cell>
        </row>
        <row r="13">
          <cell r="A13" t="str">
            <v>Кассета кровли, б=300мм</v>
          </cell>
        </row>
        <row r="14">
          <cell r="A14" t="str">
            <v>Кассета пола, б=100мм</v>
          </cell>
        </row>
        <row r="15">
          <cell r="A15" t="str">
            <v>Кассета пола, б=150мм</v>
          </cell>
        </row>
        <row r="16">
          <cell r="A16" t="str">
            <v>Кассета пола, б=200мм</v>
          </cell>
        </row>
        <row r="17">
          <cell r="A17" t="str">
            <v>Кассета пола, б=200мм</v>
          </cell>
        </row>
        <row r="18">
          <cell r="A18" t="str">
            <v>Кассета пола, б=250мм</v>
          </cell>
        </row>
        <row r="19">
          <cell r="A19" t="str">
            <v>Кассета пола, б=250мм</v>
          </cell>
        </row>
        <row r="20">
          <cell r="A20" t="str">
            <v>Крепеж, доборные, пена и тд</v>
          </cell>
        </row>
        <row r="21">
          <cell r="A21" t="str">
            <v>Модуль без 1 длинной и 1короткой стороны, 6,229х2,434м, 150/200/200</v>
          </cell>
        </row>
        <row r="22">
          <cell r="A22" t="str">
            <v>Модуль без 1 длинной и 1короткой стороны, 6,229х2,434м, 200/300/250</v>
          </cell>
        </row>
        <row r="23">
          <cell r="A23" t="str">
            <v>Модуль без 1 длинной и 1короткой стороны, 6,229х2,434м, б=100мм</v>
          </cell>
        </row>
        <row r="24">
          <cell r="A24" t="str">
            <v>Модуль без 1 длинной и 1короткой стороны, 6,229х2,434м, б=150мм</v>
          </cell>
        </row>
        <row r="25">
          <cell r="A25" t="str">
            <v>Модуль без 1 длинной и 1короткой стороны, 6,229х2,434м, б=200мм</v>
          </cell>
        </row>
        <row r="26">
          <cell r="A26" t="str">
            <v>Модуль без 1 длинной и 1короткой стороны, 6,229х2,434м, б=250мм</v>
          </cell>
        </row>
        <row r="27">
          <cell r="A27" t="str">
            <v>Модуль без 1 длинной стороны, 6,229х2,434м, 150/200/200</v>
          </cell>
        </row>
        <row r="28">
          <cell r="A28" t="str">
            <v>Модуль без 1 длинной стороны, 6,229х2,434м, 200/300/250</v>
          </cell>
        </row>
        <row r="29">
          <cell r="A29" t="str">
            <v>Модуль без 1 длинной стороны, 6,229х2,434м, б=100мм</v>
          </cell>
        </row>
        <row r="30">
          <cell r="A30" t="str">
            <v>Модуль без 1 длинной стороны, 6,229х2,434м, б=150мм</v>
          </cell>
        </row>
        <row r="31">
          <cell r="A31" t="str">
            <v>Модуль без 1 длинной стороны, 6,229х2,434м, б=200мм</v>
          </cell>
        </row>
        <row r="32">
          <cell r="A32" t="str">
            <v>Модуль без 1 длинной стороны, 6,229х2,434м, б=250мм</v>
          </cell>
        </row>
        <row r="33">
          <cell r="A33" t="str">
            <v>Модуль без 1 короткой стороны, 6,229х2,434м, 150/200/200</v>
          </cell>
        </row>
        <row r="34">
          <cell r="A34" t="str">
            <v>Модуль без 1 короткой стороны, 6,229х2,434м, 200/300/250</v>
          </cell>
        </row>
        <row r="35">
          <cell r="A35" t="str">
            <v>Модуль без 1 короткой стороны, 6,229х2,434м, б=100мм</v>
          </cell>
        </row>
        <row r="36">
          <cell r="A36" t="str">
            <v>Модуль без 1 короткой стороны, 6,229х2,434м, б=150мм</v>
          </cell>
        </row>
        <row r="37">
          <cell r="A37" t="str">
            <v>Модуль без 1 короткой стороны, 6,229х2,434м, б=200мм</v>
          </cell>
        </row>
        <row r="38">
          <cell r="A38" t="str">
            <v>Модуль без 1 короткой стороны, 6,229х2,434м, б=250мм</v>
          </cell>
        </row>
        <row r="39">
          <cell r="A39" t="str">
            <v>Модуль без 2 длинных и 1короткой стороны, 6,229х2,434м, 150/200/200</v>
          </cell>
        </row>
        <row r="40">
          <cell r="A40" t="str">
            <v>Модуль без 2 длинных и 1короткой стороны, 6,229х2,434м, 200/300/250</v>
          </cell>
        </row>
        <row r="41">
          <cell r="A41" t="str">
            <v>Модуль без 2 длинных и 1короткой стороны, 6,229х2,434м, б=100мм</v>
          </cell>
        </row>
        <row r="42">
          <cell r="A42" t="str">
            <v>Модуль без 2 длинных и 1короткой стороны, 6,229х2,434м, б=150мм</v>
          </cell>
        </row>
        <row r="43">
          <cell r="A43" t="str">
            <v>Модуль без 2 длинных и 1короткой стороны, 6,229х2,434м, б=200мм</v>
          </cell>
        </row>
        <row r="44">
          <cell r="A44" t="str">
            <v>Модуль без 2 длинных и 1короткой стороны, 6,229х2,434м, б=250мм</v>
          </cell>
        </row>
        <row r="45">
          <cell r="A45" t="str">
            <v>Модуль без 2 длинных сторон, 6,229х2,434м, 150/200/200</v>
          </cell>
        </row>
        <row r="46">
          <cell r="A46" t="str">
            <v>Модуль без 2 длинных сторон, 6,229х2,434м, 200/300/250</v>
          </cell>
        </row>
        <row r="47">
          <cell r="A47" t="str">
            <v>Модуль без 2 длинных сторон, 6,229х2,434м, б=100мм</v>
          </cell>
        </row>
        <row r="48">
          <cell r="A48" t="str">
            <v>Модуль без 2 длинных сторон, 6,229х2,434м, б=150мм</v>
          </cell>
        </row>
        <row r="49">
          <cell r="A49" t="str">
            <v>Модуль без 2 длинных сторон, 6,229х2,434м, б=200мм</v>
          </cell>
        </row>
        <row r="50">
          <cell r="A50" t="str">
            <v>Модуль без 2 длинных сторон, 6,229х2,434м, б=250мм</v>
          </cell>
        </row>
        <row r="51">
          <cell r="A51" t="str">
            <v>Модуль без 2 коротких и 1длинной стороны, 6,229х2,434м, 150/200/200</v>
          </cell>
        </row>
        <row r="52">
          <cell r="A52" t="str">
            <v>Модуль без 2 коротких и 1длинной стороны, 6,229х2,434м, 200/300/250</v>
          </cell>
        </row>
        <row r="53">
          <cell r="A53" t="str">
            <v>Модуль без 2 коротких и 1длинной стороны, 6,229х2,434м, б=100мм</v>
          </cell>
        </row>
        <row r="54">
          <cell r="A54" t="str">
            <v>Модуль без 2 коротких и 1длинной стороны, 6,229х2,434м, б=150мм</v>
          </cell>
        </row>
        <row r="55">
          <cell r="A55" t="str">
            <v>Модуль без 2 коротких и 1длинной стороны, 6,229х2,434м, б=200мм</v>
          </cell>
        </row>
        <row r="56">
          <cell r="A56" t="str">
            <v>Модуль без 2 коротких и 1длинной стороны, 6,229х2,434м, б=250мм</v>
          </cell>
        </row>
        <row r="57">
          <cell r="A57" t="str">
            <v>Модуль без 2 коротких сторон, 6,229х2,434м, 150/200/200</v>
          </cell>
        </row>
        <row r="58">
          <cell r="A58" t="str">
            <v>Модуль без 2 коротких сторон, 6,229х2,434м, 200/300/250</v>
          </cell>
        </row>
        <row r="59">
          <cell r="A59" t="str">
            <v>Модуль без 2 коротких сторон, 6,229х2,434м, б=100мм</v>
          </cell>
        </row>
        <row r="60">
          <cell r="A60" t="str">
            <v>Модуль без 2 коротких сторон, 6,229х2,434м, б=150мм</v>
          </cell>
        </row>
        <row r="61">
          <cell r="A61" t="str">
            <v>Модуль без 2 коротких сторон, 6,229х2,434м, б=200мм</v>
          </cell>
        </row>
        <row r="62">
          <cell r="A62" t="str">
            <v>Модуль без 2 коротких сторон, 6,229х2,434м, б=250мм</v>
          </cell>
        </row>
        <row r="63">
          <cell r="A63" t="str">
            <v>Монтаж второго и третьего этажа здания</v>
          </cell>
        </row>
        <row r="64">
          <cell r="A64" t="str">
            <v>Монтаж первого этажа здания</v>
          </cell>
        </row>
        <row r="65">
          <cell r="A65" t="str">
            <v>Монтаж сендвич-панелей стеновых</v>
          </cell>
        </row>
        <row r="66">
          <cell r="A66" t="str">
            <v>Полный модуль, 6,229х2,434м, 150/200/200</v>
          </cell>
        </row>
        <row r="67">
          <cell r="A67" t="str">
            <v>Полный модуль, 6,229х2,434м, 200/300/250</v>
          </cell>
        </row>
        <row r="68">
          <cell r="A68" t="str">
            <v>Полный модуль, 6,229х2,434м, б=100мм</v>
          </cell>
        </row>
        <row r="69">
          <cell r="A69" t="str">
            <v>Полный модуль, 6,229х2,434м, б=150мм</v>
          </cell>
        </row>
        <row r="70">
          <cell r="A70" t="str">
            <v>Полный модуль, 6,229х2,434м, б=200мм</v>
          </cell>
        </row>
        <row r="71">
          <cell r="A71" t="str">
            <v>Полный модуль, 6,229х2,434м, б=250мм</v>
          </cell>
        </row>
        <row r="72">
          <cell r="A72" t="str">
            <v>Сборка СРМ</v>
          </cell>
        </row>
        <row r="73">
          <cell r="A73" t="str">
            <v>Сэндвич-панели б=100 мм</v>
          </cell>
        </row>
        <row r="74">
          <cell r="A74" t="str">
            <v>Сэндвич-панели б=150 мм</v>
          </cell>
        </row>
        <row r="75">
          <cell r="A75" t="str">
            <v>Сэндвич-панели б=200 мм</v>
          </cell>
        </row>
        <row r="76">
          <cell r="A76" t="str">
            <v>Тамбур 2*1,5м, 200/300/250</v>
          </cell>
        </row>
        <row r="77">
          <cell r="A77" t="str">
            <v>Тамбур 2*1,5м, 200/300/250</v>
          </cell>
        </row>
        <row r="78">
          <cell r="A78" t="str">
            <v>Тамбур 2*1,5м, б=100мм</v>
          </cell>
        </row>
        <row r="79">
          <cell r="A79" t="str">
            <v>Тамбур 2*1,5м, б=150мм</v>
          </cell>
        </row>
        <row r="80">
          <cell r="A80" t="str">
            <v>Тамбур 2*1,5м, б=200мм</v>
          </cell>
        </row>
        <row r="81">
          <cell r="A81" t="str">
            <v>Тамбур 2*1,5м, б=250мм</v>
          </cell>
        </row>
        <row r="82">
          <cell r="A82" t="str">
            <v>Тамбур 2*2м, 200/300/250</v>
          </cell>
        </row>
        <row r="83">
          <cell r="A83" t="str">
            <v>Тамбур 2*2м, 200/300/250</v>
          </cell>
        </row>
        <row r="84">
          <cell r="A84" t="str">
            <v>Тамбур 2*2м, б=100мм</v>
          </cell>
        </row>
        <row r="85">
          <cell r="A85" t="str">
            <v>Тамбур 2*2м, б=150мм</v>
          </cell>
        </row>
        <row r="86">
          <cell r="A86" t="str">
            <v>Тамбур 2*2м, б=200мм</v>
          </cell>
        </row>
        <row r="87">
          <cell r="A87" t="str">
            <v>Тамбур 2*2м, б=250мм</v>
          </cell>
        </row>
        <row r="88">
          <cell r="A88" t="str">
            <v>Цоколь</v>
          </cell>
        </row>
        <row r="89">
          <cell r="A89" t="str">
            <v>Эксплуатация автокрана</v>
          </cell>
        </row>
        <row r="90">
          <cell r="A90" t="str">
            <v xml:space="preserve">    доборный элемент 0,7*500мм</v>
          </cell>
        </row>
        <row r="91">
          <cell r="A91" t="str">
            <v>Крепеж, доборные, пена и тд</v>
          </cell>
        </row>
        <row r="92">
          <cell r="A92" t="str">
            <v>Экструдированный пенополистирол</v>
          </cell>
        </row>
        <row r="93">
          <cell r="A93" t="str">
            <v>Утепление стен</v>
          </cell>
        </row>
        <row r="94">
          <cell r="A94" t="str">
            <v>профнастил оцинкованный С21-1000-0,7, полимерно-окрашенный</v>
          </cell>
        </row>
        <row r="95">
          <cell r="A95" t="str">
            <v>Облицовка цоколя профлистом</v>
          </cell>
        </row>
        <row r="96">
          <cell r="A96" t="str">
            <v>сталь листовая б=0,55мм, полимерно-окрашенный</v>
          </cell>
        </row>
        <row r="97">
          <cell r="A97" t="str">
            <v>Облицовка цоколя полимерноокрашенным листом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6">
        <row r="1">
          <cell r="A1" t="str">
            <v>-</v>
          </cell>
        </row>
        <row r="2">
          <cell r="A2" t="str">
            <v>Сэндвич-панели б=100 мм</v>
          </cell>
        </row>
        <row r="3">
          <cell r="A3" t="str">
            <v>Сэндвич-панели б=150 мм</v>
          </cell>
        </row>
        <row r="4">
          <cell r="A4" t="str">
            <v>Сэндвич-панели б=200 мм</v>
          </cell>
        </row>
        <row r="5">
          <cell r="A5" t="str">
            <v>Сэндвич-панели б=250 мм</v>
          </cell>
        </row>
        <row r="6">
          <cell r="A6" t="str">
            <v>Крепеж, доборные, пена и тд</v>
          </cell>
        </row>
        <row r="7">
          <cell r="A7" t="str">
            <v>Монтаж сендвич-панелей кровельных</v>
          </cell>
        </row>
        <row r="8">
          <cell r="A8" t="str">
            <v>Монтаж кровли из металлочерепицы</v>
          </cell>
        </row>
        <row r="9">
          <cell r="A9" t="str">
            <v>Металлочерепица б=0,7мм</v>
          </cell>
        </row>
        <row r="10">
          <cell r="A10" t="str">
            <v>Монтаж обрешётки кровли из доски б=25мм с прозорами</v>
          </cell>
        </row>
        <row r="11">
          <cell r="A11" t="str">
            <v>Доска б=25мм обработанная огнезащитным составом</v>
          </cell>
        </row>
        <row r="12">
          <cell r="A12" t="str">
            <v>Установка кровельного ограждения</v>
          </cell>
        </row>
        <row r="13">
          <cell r="A13" t="str">
            <v>Ограждение кровли</v>
          </cell>
        </row>
        <row r="14">
          <cell r="A14" t="str">
            <v>Монтаж водостока</v>
          </cell>
        </row>
        <row r="15">
          <cell r="A15" t="str">
            <v>Жёлоб водосточный, труба, крепёж</v>
          </cell>
        </row>
        <row r="16">
          <cell r="A16" t="str">
            <v>Установка водосточных воронок</v>
          </cell>
        </row>
        <row r="17">
          <cell r="A17" t="str">
            <v>Воронка водосточная</v>
          </cell>
        </row>
        <row r="18">
          <cell r="A18" t="str">
            <v>Монтаж конькового нащельника</v>
          </cell>
        </row>
        <row r="19">
          <cell r="A19" t="str">
            <v>Подшиф свеса перфорированной планкой</v>
          </cell>
        </row>
        <row r="20">
          <cell r="A20" t="str">
            <v>Перфорированная планка Софит Snow Bird</v>
          </cell>
        </row>
        <row r="21">
          <cell r="A21" t="str">
            <v>Устройство гидро-пароизоляции прокладочной</v>
          </cell>
        </row>
        <row r="22">
          <cell r="A22" t="str">
            <v>ИЗОСПАН (гидро-пароизоляция)</v>
          </cell>
        </row>
        <row r="23">
          <cell r="A23" t="str">
            <v>Монтаж утеплителя без крепления</v>
          </cell>
        </row>
        <row r="24">
          <cell r="A24" t="str">
            <v>Утеплитель минераловатный</v>
          </cell>
        </row>
        <row r="25">
          <cell r="A25" t="str">
            <v>Утеплитель из экструдированного пенополистирола</v>
          </cell>
        </row>
        <row r="26">
          <cell r="A26" t="str">
            <v xml:space="preserve">    Бикрост ЭПП 15 м</v>
          </cell>
        </row>
        <row r="27">
          <cell r="A27" t="str">
            <v xml:space="preserve">    доборный элемент 0,7*500мм</v>
          </cell>
        </row>
        <row r="28">
          <cell r="A28" t="str">
            <v xml:space="preserve">    доборный элемент 0,7*700мм</v>
          </cell>
        </row>
        <row r="29">
          <cell r="A29" t="str">
            <v xml:space="preserve">    мембрана ПЛАСТФОИЛ NORD 1.2мм</v>
          </cell>
        </row>
        <row r="30">
          <cell r="A30" t="str">
            <v xml:space="preserve">    минераловатные плиты Лайнрок руф 50мм</v>
          </cell>
        </row>
        <row r="31">
          <cell r="A31" t="str">
            <v xml:space="preserve">    минеральная плита Лайнрок РУФ Н</v>
          </cell>
        </row>
        <row r="32">
          <cell r="A32" t="str">
            <v xml:space="preserve">    плиты пеноплекс 100мм</v>
          </cell>
        </row>
        <row r="33">
          <cell r="A33" t="str">
            <v>профнастил оцинкованный Н114-750-0,9, полимерно-окрашенный</v>
          </cell>
        </row>
        <row r="34">
          <cell r="A34" t="str">
            <v>профнастил оцинкованный С21-1000-0,7, полимерно-окрашенный</v>
          </cell>
        </row>
        <row r="35">
          <cell r="A35" t="str">
            <v xml:space="preserve">    разделительный слой из пленки геотекстиль</v>
          </cell>
        </row>
        <row r="36">
          <cell r="A36" t="str">
            <v>Облицовка фронтонов профлистом</v>
          </cell>
        </row>
        <row r="37">
          <cell r="A37" t="str">
            <v>Ограждение кровли h=0,8м, 6кг/м.п.</v>
          </cell>
        </row>
        <row r="38">
          <cell r="A38" t="str">
            <v>устройство кровельного ограждения</v>
          </cell>
        </row>
        <row r="39">
          <cell r="A39" t="str">
            <v>Водосток</v>
          </cell>
        </row>
        <row r="40">
          <cell r="A40" t="str">
            <v>доборный элемент 0,7*...</v>
          </cell>
        </row>
        <row r="41">
          <cell r="A41" t="str">
            <v>Конструкции металлические въездных пандусов 1,2м</v>
          </cell>
        </row>
        <row r="42">
          <cell r="A42" t="str">
            <v>Конструкции металлические крыльц 1,2м</v>
          </cell>
        </row>
        <row r="43">
          <cell r="A43" t="str">
            <v>Конструкции металлические ферм</v>
          </cell>
        </row>
        <row r="44">
          <cell r="A44" t="str">
            <v>Крепеж, доборные, пена и тд</v>
          </cell>
        </row>
        <row r="45">
          <cell r="A45" t="str">
            <v>Монтаж кровли (двухскатная)</v>
          </cell>
        </row>
        <row r="46">
          <cell r="A46" t="str">
            <v>Монтаж металлоконструкций</v>
          </cell>
        </row>
        <row r="47">
          <cell r="A47" t="str">
            <v>Монтаж сендвичпанелей кровельных</v>
          </cell>
        </row>
        <row r="48">
          <cell r="A48" t="str">
            <v>Пиломатериал, доска</v>
          </cell>
        </row>
        <row r="49">
          <cell r="A49" t="str">
            <v>Профлист Н44</v>
          </cell>
        </row>
        <row r="50">
          <cell r="A50" t="str">
            <v>Сэндвичпанели б=100 мм</v>
          </cell>
        </row>
        <row r="51">
          <cell r="A51" t="str">
            <v>Сэндвичпанели б=150 мм</v>
          </cell>
        </row>
        <row r="52">
          <cell r="A52" t="str">
            <v>Сэндвичпанели б=200 мм</v>
          </cell>
        </row>
        <row r="53">
          <cell r="A53" t="str">
            <v>Устройство водостока</v>
          </cell>
        </row>
        <row r="54">
          <cell r="A54" t="str">
            <v>швеллер 10</v>
          </cell>
        </row>
        <row r="55">
          <cell r="A55" t="str">
            <v>Эксплуатация автокрана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</sheetData>
      <sheetData sheetId="7">
        <row r="1">
          <cell r="A1" t="str">
            <v>-</v>
          </cell>
        </row>
      </sheetData>
      <sheetData sheetId="8">
        <row r="1">
          <cell r="A1" t="str">
            <v>-</v>
          </cell>
        </row>
      </sheetData>
      <sheetData sheetId="9">
        <row r="1">
          <cell r="A1" t="str">
            <v>-</v>
          </cell>
        </row>
      </sheetData>
      <sheetData sheetId="10">
        <row r="1">
          <cell r="A1" t="str">
            <v>-</v>
          </cell>
        </row>
      </sheetData>
      <sheetData sheetId="11">
        <row r="1">
          <cell r="A1" t="str">
            <v>-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</row>
        <row r="4">
          <cell r="A4" t="str">
            <v>ЕвроВагонка 14х90х2500, 235р/м2</v>
          </cell>
        </row>
        <row r="5">
          <cell r="A5" t="str">
            <v>Керабуд Оникс 3</v>
          </cell>
        </row>
        <row r="6">
          <cell r="A6" t="str">
            <v>Комплектующие для подсистемы (кронштейны, профиль, соединители, саморезы)</v>
          </cell>
        </row>
        <row r="7">
          <cell r="A7" t="str">
            <v>Монтаж облицовки стен</v>
          </cell>
        </row>
        <row r="8">
          <cell r="A8" t="str">
            <v>Монтаж облицовки стен кафелем</v>
          </cell>
        </row>
        <row r="9">
          <cell r="A9" t="str">
            <v>Нофломат, светлых тонов</v>
          </cell>
        </row>
        <row r="10">
          <cell r="A10" t="str">
            <v>Панели ПВХ , 165р/м2</v>
          </cell>
        </row>
        <row r="11">
          <cell r="A11" t="str">
            <v>Панель МДФ Кроностар Стандарт, 173р/м2</v>
          </cell>
        </row>
        <row r="12">
          <cell r="A12" t="str">
            <v>Панель стеновая МДФ Бук восточный 2700*240*6, 163р/м2</v>
          </cell>
        </row>
        <row r="13">
          <cell r="A13" t="str">
            <v>Плитка настенная Береста желтая 20*30, 414р/м2</v>
          </cell>
        </row>
        <row r="14">
          <cell r="A14" t="str">
            <v>Плитка настенная Сахара песочная 25*33, 356р/м2</v>
          </cell>
        </row>
        <row r="15">
          <cell r="A15" t="str">
            <v>Клей для кафеля и керамогранита</v>
          </cell>
        </row>
        <row r="16">
          <cell r="A16" t="str">
            <v>Стекломагниевый лист, 130р/м2</v>
          </cell>
        </row>
        <row r="17">
          <cell r="A17" t="str">
            <v>ЦСП 10мм* 1200*3600, окрашенные декоративной краской св. серого цвета</v>
          </cell>
        </row>
        <row r="18">
          <cell r="A18" t="str">
            <v>Шпатлёвка стен под окраску</v>
          </cell>
        </row>
        <row r="19">
          <cell r="A19" t="str">
            <v>Сухая шпатлёвочная смесь</v>
          </cell>
        </row>
        <row r="20">
          <cell r="A20" t="str">
            <v>Выравнивание стен штукатурным составом</v>
          </cell>
        </row>
        <row r="21">
          <cell r="A21" t="str">
            <v>Сухие штукатурные смеси</v>
          </cell>
        </row>
        <row r="22">
          <cell r="A22" t="str">
            <v>Наклеивание обоев</v>
          </cell>
        </row>
        <row r="23">
          <cell r="A23" t="str">
            <v>Обои</v>
          </cell>
        </row>
        <row r="24">
          <cell r="A24" t="str">
            <v>ПОЛ</v>
          </cell>
        </row>
        <row r="25">
          <cell r="A25" t="str">
            <v>Раствор М100</v>
          </cell>
        </row>
        <row r="26">
          <cell r="A26" t="str">
            <v>Грязезащитное резиновое покрытие</v>
          </cell>
        </row>
        <row r="27">
          <cell r="A27" t="str">
            <v>Износостойкий линолеум</v>
          </cell>
        </row>
        <row r="28">
          <cell r="A28" t="str">
            <v>Линолеум</v>
          </cell>
        </row>
        <row r="29">
          <cell r="A29" t="str">
            <v xml:space="preserve">Лист г/к 5 рифленый ГОСТ 8568-77 1500х6000 3СП </v>
          </cell>
        </row>
        <row r="30">
          <cell r="A30" t="str">
            <v>Монтаж стального покрытия</v>
          </cell>
        </row>
        <row r="31">
          <cell r="A31" t="str">
            <v>Плитка для пола</v>
          </cell>
        </row>
        <row r="32">
          <cell r="A32" t="str">
            <v>Плитка для пола керабуд Астория 3П 30*30</v>
          </cell>
        </row>
        <row r="33">
          <cell r="A33" t="str">
            <v>Плитка для пола Соло Крема 300*300</v>
          </cell>
        </row>
        <row r="34">
          <cell r="A34" t="str">
            <v>Плитка для пола Соло Крема 300*300, шероховатая</v>
          </cell>
        </row>
        <row r="35">
          <cell r="A35" t="str">
            <v>Клей для кафеля и керамогранита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</row>
        <row r="37">
          <cell r="A37" t="str">
            <v>Металлический рифленый лист 3 мм</v>
          </cell>
        </row>
        <row r="38">
          <cell r="A38" t="str">
            <v>Устройство цем-песчанной стяжки б=20мм</v>
          </cell>
        </row>
        <row r="39">
          <cell r="A39" t="str">
            <v>Укладка грязезащитного покрытия</v>
          </cell>
        </row>
        <row r="40">
          <cell r="A40" t="str">
            <v>Укладка кафеля на пол</v>
          </cell>
        </row>
        <row r="41">
          <cell r="A41" t="str">
            <v>Укладка керамогранита на пол</v>
          </cell>
        </row>
        <row r="42">
          <cell r="A42" t="str">
            <v>Укладка линолиума, плинтусов, порожкев</v>
          </cell>
        </row>
        <row r="43">
          <cell r="A43" t="str">
            <v>Укладка ЦСП</v>
          </cell>
        </row>
        <row r="44">
          <cell r="A44" t="str">
            <v>ЦСП 10мм* 1200*3600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</row>
        <row r="47">
          <cell r="A47" t="str">
            <v>Сухие штукатурные смеси</v>
          </cell>
        </row>
        <row r="48">
          <cell r="A48" t="str">
            <v>Шпатлёвка потлков под окраску</v>
          </cell>
        </row>
        <row r="49">
          <cell r="A49" t="str">
            <v>Сухая шпатлёвочная смесь</v>
          </cell>
        </row>
        <row r="50">
          <cell r="A50" t="str">
            <v>Армстронг, 165р/м2</v>
          </cell>
        </row>
        <row r="51">
          <cell r="A51" t="str">
            <v>ГИПРОК Гипсокартон УК 3300х1200х12,5мм</v>
          </cell>
        </row>
        <row r="52">
          <cell r="A52" t="str">
            <v>ЕвроВагонка 14х90х2500</v>
          </cell>
        </row>
        <row r="53">
          <cell r="A53" t="str">
            <v>Комплектующие для подсистемы (кронштейны, профиль, соединители, саморезы...)</v>
          </cell>
        </row>
        <row r="54">
          <cell r="A54" t="str">
            <v>Монтаж облицовки потолков</v>
          </cell>
        </row>
        <row r="55">
          <cell r="A55" t="str">
            <v>Панели ПВХ (для помещений с влажным режимом)</v>
          </cell>
        </row>
        <row r="56">
          <cell r="A56" t="str">
            <v>Подвесные потолки Армстронг OASIS (Оазис) 600*600*12 (кромка Board), 168р/м2</v>
          </cell>
        </row>
        <row r="57">
          <cell r="A57" t="str">
            <v>Подвесные потолки Армстронг OASIS Plus (Оазис плюс) 600*600*12 (кромка Board), 300р/м2</v>
          </cell>
        </row>
        <row r="58">
          <cell r="A58" t="str">
            <v>Подвесные потолки Армстронг Scala (Скала) 600*600*12 (кромка Board), 280р/м2</v>
          </cell>
        </row>
        <row r="59">
          <cell r="A59" t="str">
            <v>Профлист НС10а.1100-
0,55 белого цвета</v>
          </cell>
        </row>
        <row r="60">
          <cell r="A60" t="str">
            <v>Существующие конструкции потолка, без облицовки</v>
          </cell>
        </row>
        <row r="61">
          <cell r="A61" t="str">
            <v>ЦСП, окрашенные в/э краской белого цвета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2">
        <row r="1">
          <cell r="A1" t="str">
            <v>-</v>
          </cell>
        </row>
        <row r="2">
          <cell r="A2" t="str">
            <v>Конструкции металлические въездных пандусов 1,2м</v>
          </cell>
        </row>
        <row r="3">
          <cell r="A3" t="str">
            <v>Конструкции металлические крыльц 1,2м</v>
          </cell>
        </row>
        <row r="4">
          <cell r="A4" t="str">
            <v>Конструкции металлические навеса</v>
          </cell>
        </row>
        <row r="5">
          <cell r="A5" t="str">
            <v>Конструкции металлические ограждения</v>
          </cell>
        </row>
        <row r="6">
          <cell r="A6" t="str">
            <v>Крыльца 1,2м</v>
          </cell>
        </row>
        <row r="7">
          <cell r="A7" t="str">
            <v>Лестница для 2-х эт здания - 0,95тн</v>
          </cell>
        </row>
        <row r="8">
          <cell r="A8" t="str">
            <v>Металлоконструкции входного крыльца - 2,3х2,3м - 0,4тн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</row>
        <row r="11">
          <cell r="A11" t="str">
            <v>Монтаж металлоконструкций крыльц</v>
          </cell>
        </row>
        <row r="12">
          <cell r="A12">
            <v>0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</row>
        <row r="16">
          <cell r="A16">
            <v>0</v>
          </cell>
        </row>
        <row r="17">
          <cell r="A17">
            <v>0</v>
          </cell>
        </row>
        <row r="18">
          <cell r="A18">
            <v>0</v>
          </cell>
        </row>
        <row r="19">
          <cell r="A19">
            <v>0</v>
          </cell>
        </row>
        <row r="20">
          <cell r="A20">
            <v>0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</sheetData>
      <sheetData sheetId="13">
        <row r="1">
          <cell r="A1" t="str">
            <v>-</v>
          </cell>
        </row>
      </sheetData>
      <sheetData sheetId="14">
        <row r="1">
          <cell r="B1" t="str">
            <v>-</v>
          </cell>
        </row>
      </sheetData>
      <sheetData sheetId="15">
        <row r="1">
          <cell r="A1" t="str">
            <v>-</v>
          </cell>
        </row>
      </sheetData>
      <sheetData sheetId="16">
        <row r="1">
          <cell r="A1" t="str">
            <v>-</v>
          </cell>
        </row>
      </sheetData>
      <sheetData sheetId="17">
        <row r="1">
          <cell r="A1" t="str">
            <v>-</v>
          </cell>
        </row>
      </sheetData>
      <sheetData sheetId="18">
        <row r="1">
          <cell r="A1" t="str">
            <v>-</v>
          </cell>
        </row>
      </sheetData>
      <sheetData sheetId="19">
        <row r="1">
          <cell r="A1" t="str">
            <v>-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</row>
        <row r="25">
          <cell r="A25" t="str">
            <v>Проектные работы 2катег.</v>
          </cell>
        </row>
        <row r="26">
          <cell r="A26" t="str">
            <v>Проектные работы 3катег.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"/>
      <sheetName val="Металлокаркас"/>
      <sheetName val="Наружные стены и модули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Оборудование ТХ"/>
      <sheetName val="Прочие"/>
    </sheetNames>
    <definedNames>
      <definedName name="Прайс" refersTo="='Кровля'!$A$1:$C$57" sheetId="6"/>
    </definedNames>
    <sheetDataSet>
      <sheetData sheetId="0">
        <row r="1">
          <cell r="A1" t="str">
            <v>Здание овощехранилища</v>
          </cell>
          <cell r="C1" t="str">
            <v>ОАО ЦПКП "Оборонпромкомплекс"</v>
          </cell>
        </row>
        <row r="2">
          <cell r="A2">
            <v>1</v>
          </cell>
          <cell r="B2" t="str">
            <v>Наименование объекта:</v>
          </cell>
          <cell r="C2" t="str">
            <v>Здание овощехранилища</v>
          </cell>
        </row>
        <row r="3">
          <cell r="A3">
            <v>2</v>
          </cell>
          <cell r="B3" t="str">
            <v>Заказчик:</v>
          </cell>
          <cell r="C3" t="str">
            <v>ОАО ЦПКП "Оборонпромкомплекс"</v>
          </cell>
        </row>
        <row r="4">
          <cell r="A4">
            <v>3</v>
          </cell>
          <cell r="B4" t="str">
            <v>Место строительства:</v>
          </cell>
          <cell r="C4" t="str">
            <v>Тюменская область, Ханты-Мансийский автономный округ, Октябрьский район, п. Приобье, ул. Портовая 12</v>
          </cell>
        </row>
        <row r="5">
          <cell r="A5">
            <v>4</v>
          </cell>
          <cell r="B5" t="str">
            <v>Площадь здания по осям:</v>
          </cell>
          <cell r="C5">
            <v>1833.4617600000001</v>
          </cell>
        </row>
        <row r="6">
          <cell r="A6">
            <v>5</v>
          </cell>
          <cell r="B6" t="str">
            <v>Этажность здания:</v>
          </cell>
          <cell r="C6">
            <v>1</v>
          </cell>
        </row>
        <row r="7">
          <cell r="A7">
            <v>6</v>
          </cell>
          <cell r="B7" t="str">
            <v>Длины/широта</v>
          </cell>
          <cell r="C7" t="str">
            <v>73,456х24,960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2,5/4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200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150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55 км от Нягани (350 км от г.Ханты-Мансийск)</v>
          </cell>
        </row>
        <row r="12">
          <cell r="A12">
            <v>11</v>
          </cell>
          <cell r="B12" t="str">
            <v>Примечания:</v>
          </cell>
          <cell r="C12" t="str">
            <v>Фундамент выполняется силами Заказчика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-</v>
          </cell>
          <cell r="C14" t="str">
            <v>-</v>
          </cell>
        </row>
        <row r="15">
          <cell r="A15">
            <v>14</v>
          </cell>
          <cell r="B15" t="str">
            <v>-</v>
          </cell>
          <cell r="C15" t="str">
            <v>-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 xml:space="preserve">Фундамент </v>
          </cell>
        </row>
        <row r="21">
          <cell r="A21">
            <v>18</v>
          </cell>
          <cell r="B21" t="str">
            <v>-</v>
          </cell>
          <cell r="C21" t="str">
            <v>-</v>
          </cell>
        </row>
        <row r="22">
          <cell r="A22">
            <v>19</v>
          </cell>
          <cell r="B22" t="str">
            <v>-</v>
          </cell>
          <cell r="C22" t="str">
            <v>-</v>
          </cell>
        </row>
        <row r="23">
          <cell r="A23">
            <v>20</v>
          </cell>
          <cell r="B23" t="str">
            <v>-</v>
          </cell>
          <cell r="C23" t="str">
            <v>-</v>
          </cell>
        </row>
        <row r="24">
          <cell r="A24">
            <v>21</v>
          </cell>
          <cell r="B24" t="str">
            <v>-</v>
          </cell>
          <cell r="C24" t="str">
            <v>-</v>
          </cell>
        </row>
        <row r="25">
          <cell r="B25" t="str">
            <v>-</v>
          </cell>
          <cell r="C25" t="str">
            <v>-</v>
          </cell>
        </row>
        <row r="26">
          <cell r="B26" t="str">
            <v>-</v>
          </cell>
          <cell r="C26" t="str">
            <v>-</v>
          </cell>
        </row>
        <row r="27">
          <cell r="B27" t="str">
            <v>-</v>
          </cell>
          <cell r="C27" t="str">
            <v>-</v>
          </cell>
        </row>
        <row r="28">
          <cell r="A28">
            <v>22</v>
          </cell>
          <cell r="B28" t="str">
            <v>-</v>
          </cell>
          <cell r="C28" t="str">
            <v>-</v>
          </cell>
        </row>
        <row r="29">
          <cell r="A29">
            <v>23</v>
          </cell>
          <cell r="B29" t="str">
            <v>ИТОГО по разделу:</v>
          </cell>
        </row>
        <row r="30">
          <cell r="A30">
            <v>24</v>
          </cell>
          <cell r="B30" t="str">
            <v>Балки фундаментные монолитные</v>
          </cell>
        </row>
        <row r="31">
          <cell r="A31">
            <v>25</v>
          </cell>
          <cell r="B31" t="str">
            <v>-</v>
          </cell>
          <cell r="C31" t="str">
            <v>-</v>
          </cell>
        </row>
        <row r="32">
          <cell r="A32">
            <v>26</v>
          </cell>
          <cell r="B32" t="str">
            <v>-</v>
          </cell>
          <cell r="C32" t="str">
            <v>-</v>
          </cell>
        </row>
        <row r="33">
          <cell r="A33">
            <v>27</v>
          </cell>
          <cell r="B33" t="str">
            <v>-</v>
          </cell>
          <cell r="C33" t="str">
            <v>-</v>
          </cell>
        </row>
        <row r="34">
          <cell r="A34">
            <v>28</v>
          </cell>
          <cell r="B34" t="str">
            <v>-</v>
          </cell>
          <cell r="C34" t="str">
            <v>-</v>
          </cell>
        </row>
        <row r="35">
          <cell r="A35">
            <v>29</v>
          </cell>
          <cell r="B35" t="str">
            <v>-</v>
          </cell>
          <cell r="C35" t="str">
            <v>-</v>
          </cell>
        </row>
        <row r="36">
          <cell r="B36" t="str">
            <v>-</v>
          </cell>
          <cell r="C36" t="str">
            <v>-</v>
          </cell>
        </row>
        <row r="37">
          <cell r="B37" t="str">
            <v>-</v>
          </cell>
          <cell r="C37" t="str">
            <v>-</v>
          </cell>
        </row>
        <row r="38">
          <cell r="B38" t="str">
            <v>-</v>
          </cell>
          <cell r="C38" t="str">
            <v>-</v>
          </cell>
        </row>
        <row r="39">
          <cell r="A39">
            <v>30</v>
          </cell>
          <cell r="B39" t="str">
            <v>-</v>
          </cell>
          <cell r="C39" t="str">
            <v>-</v>
          </cell>
        </row>
        <row r="40">
          <cell r="A40">
            <v>31</v>
          </cell>
          <cell r="B40" t="str">
            <v>-</v>
          </cell>
          <cell r="C40" t="str">
            <v>-</v>
          </cell>
        </row>
        <row r="41">
          <cell r="A41">
            <v>32</v>
          </cell>
          <cell r="B41" t="str">
            <v>-</v>
          </cell>
          <cell r="C41" t="str">
            <v>-</v>
          </cell>
        </row>
        <row r="42">
          <cell r="A42">
            <v>33</v>
          </cell>
          <cell r="B42" t="str">
            <v>ИТОГО по разделу:</v>
          </cell>
        </row>
        <row r="43">
          <cell r="A43">
            <v>34</v>
          </cell>
          <cell r="B43" t="str">
            <v>Полы</v>
          </cell>
        </row>
        <row r="44">
          <cell r="A44">
            <v>35</v>
          </cell>
          <cell r="B44" t="str">
            <v>-</v>
          </cell>
          <cell r="C44" t="str">
            <v>-</v>
          </cell>
        </row>
        <row r="45">
          <cell r="A45">
            <v>36</v>
          </cell>
          <cell r="B45" t="str">
            <v>-</v>
          </cell>
          <cell r="C45" t="str">
            <v>-</v>
          </cell>
        </row>
        <row r="46">
          <cell r="A46">
            <v>37</v>
          </cell>
          <cell r="B46" t="str">
            <v>-</v>
          </cell>
          <cell r="C46" t="str">
            <v>-</v>
          </cell>
        </row>
        <row r="47">
          <cell r="B47" t="str">
            <v>-</v>
          </cell>
          <cell r="C47" t="str">
            <v>-</v>
          </cell>
        </row>
        <row r="48">
          <cell r="B48" t="str">
            <v>-</v>
          </cell>
          <cell r="C48" t="str">
            <v>-</v>
          </cell>
        </row>
        <row r="49">
          <cell r="B49" t="str">
            <v>-</v>
          </cell>
          <cell r="C49" t="str">
            <v>-</v>
          </cell>
        </row>
        <row r="50">
          <cell r="A50">
            <v>38</v>
          </cell>
          <cell r="B50" t="str">
            <v>-</v>
          </cell>
          <cell r="C50" t="str">
            <v>-</v>
          </cell>
        </row>
        <row r="51">
          <cell r="A51">
            <v>39</v>
          </cell>
          <cell r="B51" t="str">
            <v>-</v>
          </cell>
          <cell r="C51" t="str">
            <v>-</v>
          </cell>
        </row>
        <row r="52">
          <cell r="A52">
            <v>40</v>
          </cell>
          <cell r="B52" t="str">
            <v>ИТОГО по разделу:</v>
          </cell>
        </row>
        <row r="53">
          <cell r="A53">
            <v>41</v>
          </cell>
          <cell r="B53" t="str">
            <v>Металлокаркас:</v>
          </cell>
        </row>
        <row r="54">
          <cell r="A54">
            <v>42</v>
          </cell>
          <cell r="B54" t="str">
            <v>-</v>
          </cell>
          <cell r="C54" t="str">
            <v>-</v>
          </cell>
        </row>
        <row r="55">
          <cell r="B55" t="str">
            <v>-</v>
          </cell>
          <cell r="C55" t="str">
            <v>-</v>
          </cell>
        </row>
        <row r="56">
          <cell r="B56" t="str">
            <v>-</v>
          </cell>
          <cell r="C56" t="str">
            <v>-</v>
          </cell>
        </row>
        <row r="57">
          <cell r="B57" t="str">
            <v>-</v>
          </cell>
          <cell r="C57" t="str">
            <v>-</v>
          </cell>
        </row>
      </sheetData>
      <sheetData sheetId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Опалубка и прочие материалы</v>
          </cell>
          <cell r="B5" t="str">
            <v>м3</v>
          </cell>
          <cell r="C5">
            <v>500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Арматура</v>
          </cell>
          <cell r="B7" t="str">
            <v>т</v>
          </cell>
          <cell r="C7">
            <v>28000</v>
          </cell>
        </row>
        <row r="8">
          <cell r="A8" t="str">
            <v>Опалубка и прочие материалы</v>
          </cell>
          <cell r="B8" t="str">
            <v>м3</v>
          </cell>
          <cell r="C8">
            <v>500</v>
          </cell>
        </row>
        <row r="9">
          <cell r="A9" t="str">
            <v>Битум для гидроизоляции</v>
          </cell>
          <cell r="B9" t="str">
            <v>т</v>
          </cell>
          <cell r="C9">
            <v>23000</v>
          </cell>
        </row>
        <row r="10">
          <cell r="A10" t="str">
            <v>Гидроизоляция фундаментов, включая фундамент под колонны</v>
          </cell>
          <cell r="B10" t="str">
            <v>м2</v>
          </cell>
          <cell r="C10">
            <v>80</v>
          </cell>
        </row>
        <row r="11">
          <cell r="A11" t="str">
            <v>Утеплитель пенополистирол 100 мм</v>
          </cell>
          <cell r="B11" t="str">
            <v>м3</v>
          </cell>
          <cell r="C11">
            <v>5000</v>
          </cell>
        </row>
        <row r="12">
          <cell r="A12" t="str">
            <v>Винтовые сваи диам.114мм L=2,5м.</v>
          </cell>
          <cell r="B12" t="str">
            <v>шт</v>
          </cell>
          <cell r="C12">
            <v>5000</v>
          </cell>
        </row>
        <row r="13">
          <cell r="A13" t="str">
            <v>Винтовые сваи диам.114мм L=3,5м.</v>
          </cell>
          <cell r="B13" t="str">
            <v>шт</v>
          </cell>
          <cell r="C13">
            <v>5500</v>
          </cell>
        </row>
        <row r="14">
          <cell r="A14" t="str">
            <v>Винтовые сваи диам.76мм L=2,5м.</v>
          </cell>
          <cell r="B14" t="str">
            <v>шт</v>
          </cell>
          <cell r="C14">
            <v>4100</v>
          </cell>
        </row>
        <row r="15">
          <cell r="A15" t="str">
            <v>Винтовые сваи диам.76мм L=3,5м.</v>
          </cell>
          <cell r="B15" t="str">
            <v>шт</v>
          </cell>
          <cell r="C15">
            <v>4600</v>
          </cell>
        </row>
        <row r="16">
          <cell r="A16" t="str">
            <v>Буроям</v>
          </cell>
          <cell r="B16" t="str">
            <v>маш/час</v>
          </cell>
          <cell r="C16">
            <v>2000</v>
          </cell>
        </row>
        <row r="17">
          <cell r="A17" t="str">
            <v>Устройство утеплителя</v>
          </cell>
          <cell r="B17" t="str">
            <v>м3</v>
          </cell>
          <cell r="C17">
            <v>500</v>
          </cell>
        </row>
        <row r="18">
          <cell r="A18" t="str">
            <v>Устройство ж/б конструкций</v>
          </cell>
          <cell r="B18" t="str">
            <v>м3</v>
          </cell>
          <cell r="C18">
            <v>2500</v>
          </cell>
        </row>
      </sheetData>
      <sheetData sheetId="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Арматура</v>
          </cell>
          <cell r="B8" t="str">
            <v>т</v>
          </cell>
          <cell r="C8">
            <v>28000</v>
          </cell>
        </row>
      </sheetData>
      <sheetData sheetId="4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заводского изготовления</v>
          </cell>
          <cell r="B5" t="str">
            <v>т</v>
          </cell>
          <cell r="C5">
            <v>42000</v>
          </cell>
        </row>
      </sheetData>
      <sheetData sheetId="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Крепеж, доборные, пена и тд</v>
          </cell>
          <cell r="B2" t="str">
            <v>компл</v>
          </cell>
          <cell r="C2">
            <v>240</v>
          </cell>
        </row>
        <row r="3">
          <cell r="A3" t="str">
            <v>Монтаж сендвич-панелей стеновых</v>
          </cell>
          <cell r="B3" t="str">
            <v>м2</v>
          </cell>
          <cell r="C3">
            <v>160</v>
          </cell>
        </row>
        <row r="4">
          <cell r="A4" t="str">
            <v>Сборка СРМ</v>
          </cell>
          <cell r="B4" t="str">
            <v>к-т</v>
          </cell>
          <cell r="C4">
            <v>2000</v>
          </cell>
        </row>
        <row r="5">
          <cell r="A5" t="str">
            <v>Монтаж первого этажа здания</v>
          </cell>
          <cell r="B5" t="str">
            <v>к-т</v>
          </cell>
          <cell r="C5">
            <v>2000</v>
          </cell>
        </row>
        <row r="6">
          <cell r="A6" t="str">
            <v>Монтаж второго и третьего этажа здания</v>
          </cell>
          <cell r="B6" t="str">
            <v>к-т</v>
          </cell>
          <cell r="C6">
            <v>3000</v>
          </cell>
        </row>
        <row r="7">
          <cell r="A7" t="str">
            <v>Эксплуатация автокрана</v>
          </cell>
          <cell r="B7" t="str">
            <v>маш-час</v>
          </cell>
          <cell r="C7">
            <v>2000</v>
          </cell>
        </row>
        <row r="8">
          <cell r="A8" t="str">
            <v>Сэндвич-панели б=150 мм</v>
          </cell>
          <cell r="B8" t="str">
            <v>м2</v>
          </cell>
          <cell r="C8">
            <v>1300</v>
          </cell>
        </row>
        <row r="9">
          <cell r="A9" t="str">
            <v>Сэндвич-панели б=200 мм</v>
          </cell>
          <cell r="B9" t="str">
            <v>м2</v>
          </cell>
          <cell r="C9">
            <v>1500</v>
          </cell>
        </row>
        <row r="10">
          <cell r="A10" t="str">
            <v>Сэндвич-панели б=100 мм</v>
          </cell>
          <cell r="B10" t="str">
            <v>м2</v>
          </cell>
          <cell r="C10">
            <v>1100</v>
          </cell>
        </row>
        <row r="11">
          <cell r="A11" t="str">
            <v>Полный модуль, 6,229х2,434м, б=100мм</v>
          </cell>
          <cell r="B11" t="str">
            <v>к-т</v>
          </cell>
          <cell r="C11">
            <v>141750</v>
          </cell>
        </row>
        <row r="12">
          <cell r="A12" t="str">
            <v>Модуль без 1 длинной стороны, 6,229х2,434м, б=100мм</v>
          </cell>
          <cell r="B12" t="str">
            <v>к-т</v>
          </cell>
          <cell r="C12">
            <v>124740</v>
          </cell>
        </row>
        <row r="13">
          <cell r="A13" t="str">
            <v>Модуль без 1 короткой стороны, 6,229х2,434м, б=100мм</v>
          </cell>
          <cell r="B13" t="str">
            <v>к-т</v>
          </cell>
          <cell r="C13">
            <v>134662.5</v>
          </cell>
        </row>
        <row r="14">
          <cell r="A14" t="str">
            <v>Модуль без 2 длинных сторон, 6,229х2,434м, б=100мм</v>
          </cell>
          <cell r="B14" t="str">
            <v>к-т</v>
          </cell>
          <cell r="C14">
            <v>106312.5</v>
          </cell>
        </row>
        <row r="15">
          <cell r="A15" t="str">
            <v>Модуль без 2 коротких сторон, 6,229х2,434м, б=100мм</v>
          </cell>
          <cell r="B15" t="str">
            <v>к-т</v>
          </cell>
          <cell r="C15">
            <v>120487.5</v>
          </cell>
        </row>
        <row r="16">
          <cell r="A16" t="str">
            <v>Модуль без 1 длинной и 1короткой стороны, 6,229х2,434м, б=100мм</v>
          </cell>
          <cell r="B16" t="str">
            <v>к-т</v>
          </cell>
          <cell r="C16">
            <v>114817.5</v>
          </cell>
        </row>
        <row r="17">
          <cell r="A17" t="str">
            <v>Модуль без 2 длинных и 1короткой стороны, 6,229х2,434м, б=100мм</v>
          </cell>
          <cell r="B17" t="str">
            <v>к-т</v>
          </cell>
          <cell r="C17">
            <v>102060</v>
          </cell>
        </row>
        <row r="18">
          <cell r="A18" t="str">
            <v>Модуль без 2 коротких и 1длинной стороны, 6,229х2,434м, б=100мм</v>
          </cell>
          <cell r="B18" t="str">
            <v>к-т</v>
          </cell>
          <cell r="C18">
            <v>113400</v>
          </cell>
        </row>
        <row r="19">
          <cell r="A19" t="str">
            <v>Кассета кровли, б=100мм</v>
          </cell>
          <cell r="B19" t="str">
            <v>м2</v>
          </cell>
          <cell r="C19">
            <v>2782.5</v>
          </cell>
        </row>
        <row r="20">
          <cell r="A20" t="str">
            <v>Кассета пола, б=100мм</v>
          </cell>
          <cell r="B20" t="str">
            <v>м2</v>
          </cell>
          <cell r="C20">
            <v>2782.5</v>
          </cell>
        </row>
        <row r="21">
          <cell r="A21" t="str">
            <v>Тамбур 2*2м, б=100мм</v>
          </cell>
          <cell r="B21" t="str">
            <v>к-т</v>
          </cell>
          <cell r="C21">
            <v>35280</v>
          </cell>
        </row>
        <row r="22">
          <cell r="A22" t="str">
            <v>Тамбур 2*1,5м, б=100мм</v>
          </cell>
          <cell r="B22" t="str">
            <v>к-т</v>
          </cell>
          <cell r="C22">
            <v>26460</v>
          </cell>
        </row>
        <row r="23">
          <cell r="A23" t="str">
            <v>Полный модуль, 6,229х2,434м, б=150мм</v>
          </cell>
          <cell r="B23" t="str">
            <v>к-т</v>
          </cell>
          <cell r="C23">
            <v>163012.5</v>
          </cell>
        </row>
        <row r="24">
          <cell r="A24" t="str">
            <v>Модуль без 1 длинной стороны, 6,229х2,434м, б=150мм</v>
          </cell>
          <cell r="B24" t="str">
            <v>к-т</v>
          </cell>
          <cell r="C24">
            <v>143451</v>
          </cell>
        </row>
        <row r="25">
          <cell r="A25" t="str">
            <v>Модуль без 1 короткой стороны, 6,229х2,434м, б=150мм</v>
          </cell>
          <cell r="B25" t="str">
            <v>к-т</v>
          </cell>
          <cell r="C25">
            <v>154862.39999999999</v>
          </cell>
        </row>
        <row r="26">
          <cell r="A26" t="str">
            <v>Модуль без 2 длинных сторон, 6,229х2,434м, б=150мм</v>
          </cell>
          <cell r="B26" t="str">
            <v>к-т</v>
          </cell>
          <cell r="C26">
            <v>122259.90000000001</v>
          </cell>
        </row>
        <row r="27">
          <cell r="A27" t="str">
            <v>Модуль без 2 коротких сторон, 6,229х2,434м, б=150мм</v>
          </cell>
          <cell r="B27" t="str">
            <v>к-т</v>
          </cell>
          <cell r="C27">
            <v>138561.15</v>
          </cell>
        </row>
        <row r="28">
          <cell r="A28" t="str">
            <v>Модуль без 1 длинной и 1короткой стороны, 6,229х2,434м, б=150мм</v>
          </cell>
          <cell r="B28" t="str">
            <v>к-т</v>
          </cell>
          <cell r="C28">
            <v>132040.65</v>
          </cell>
        </row>
        <row r="29">
          <cell r="A29" t="str">
            <v>Модуль без 2 длинных и 1короткой стороны, 6,229х2,434м, б=150мм</v>
          </cell>
          <cell r="B29" t="str">
            <v>к-т</v>
          </cell>
          <cell r="C29">
            <v>12369</v>
          </cell>
        </row>
        <row r="30">
          <cell r="A30" t="str">
            <v>Модуль без 2 коротких и 1длинной стороны, 6,229х2,434м, б=150мм</v>
          </cell>
          <cell r="B30" t="str">
            <v>к-т</v>
          </cell>
          <cell r="C30">
            <v>130410</v>
          </cell>
        </row>
        <row r="31">
          <cell r="A31" t="str">
            <v>Кассета кровли, б=150мм</v>
          </cell>
          <cell r="B31" t="str">
            <v>м2</v>
          </cell>
          <cell r="C31">
            <v>2940</v>
          </cell>
        </row>
        <row r="32">
          <cell r="A32" t="str">
            <v>Кассета пола, б=150мм</v>
          </cell>
          <cell r="B32" t="str">
            <v>м2</v>
          </cell>
          <cell r="C32">
            <v>2940</v>
          </cell>
        </row>
        <row r="33">
          <cell r="A33" t="str">
            <v>Тамбур 2*2м, б=150мм</v>
          </cell>
          <cell r="B33" t="str">
            <v>к-т</v>
          </cell>
          <cell r="C33">
            <v>40572</v>
          </cell>
        </row>
        <row r="34">
          <cell r="A34" t="str">
            <v>Тамбур 2*1,5м, б=150мм</v>
          </cell>
          <cell r="B34" t="str">
            <v>к-т</v>
          </cell>
          <cell r="C34">
            <v>30429</v>
          </cell>
        </row>
        <row r="35">
          <cell r="A35" t="str">
            <v>Полный модуль, 6,229х2,434м, б=200мм</v>
          </cell>
          <cell r="B35" t="str">
            <v>к-т</v>
          </cell>
          <cell r="C35">
            <v>184275</v>
          </cell>
        </row>
        <row r="36">
          <cell r="A36" t="str">
            <v>Модуль без 1 длинной стороны, 6,229х2,434м, б=200мм</v>
          </cell>
          <cell r="B36" t="str">
            <v>к-т</v>
          </cell>
          <cell r="C36">
            <v>162162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175061.25</v>
          </cell>
        </row>
        <row r="38">
          <cell r="A38" t="str">
            <v>Модуль без 2 длинных сторон, 6,229х2,434м, б=200мм</v>
          </cell>
          <cell r="B38" t="str">
            <v>к-т</v>
          </cell>
          <cell r="C38">
            <v>138206.25</v>
          </cell>
        </row>
        <row r="39">
          <cell r="A39" t="str">
            <v>Модуль без 2 коротких сторон, 6,229х2,434м, б=200мм</v>
          </cell>
          <cell r="B39" t="str">
            <v>к-т</v>
          </cell>
          <cell r="C39">
            <v>156633.75</v>
          </cell>
        </row>
        <row r="40">
          <cell r="A40" t="str">
            <v>Модуль без 1 длинной и 1короткой стороны, 6,229х2,434м, б=200мм</v>
          </cell>
          <cell r="B40" t="str">
            <v>к-т</v>
          </cell>
          <cell r="C40">
            <v>149262.75</v>
          </cell>
        </row>
        <row r="41">
          <cell r="A41" t="str">
            <v>Модуль без 2 длинных и 1короткой стороны, 6,229х2,434м, б=200мм</v>
          </cell>
          <cell r="B41" t="str">
            <v>к-т</v>
          </cell>
          <cell r="C41">
            <v>132678</v>
          </cell>
        </row>
        <row r="42">
          <cell r="A42" t="str">
            <v>Модуль без 2 коротких и 1длинной стороны, 6,229х2,434м, б=200мм</v>
          </cell>
          <cell r="B42" t="str">
            <v>к-т</v>
          </cell>
          <cell r="C42">
            <v>147420</v>
          </cell>
        </row>
        <row r="43">
          <cell r="A43" t="str">
            <v>Кассета кровли, б=200мм</v>
          </cell>
          <cell r="B43" t="str">
            <v>м2</v>
          </cell>
          <cell r="C43">
            <v>3097.5</v>
          </cell>
        </row>
        <row r="44">
          <cell r="A44" t="str">
            <v>Кассета пола, б=200мм</v>
          </cell>
          <cell r="B44" t="str">
            <v>м2</v>
          </cell>
          <cell r="C44">
            <v>3097.5</v>
          </cell>
        </row>
        <row r="45">
          <cell r="A45" t="str">
            <v>Тамбур 2*2м, б=200мм</v>
          </cell>
          <cell r="B45" t="str">
            <v>к-т</v>
          </cell>
          <cell r="C45">
            <v>45864</v>
          </cell>
        </row>
        <row r="46">
          <cell r="A46" t="str">
            <v>Тамбур 2*1,5м, б=200мм</v>
          </cell>
          <cell r="B46" t="str">
            <v>к-т</v>
          </cell>
          <cell r="C46">
            <v>34398</v>
          </cell>
        </row>
        <row r="47">
          <cell r="A47" t="str">
            <v>Полный модуль, 6,229х2,434м, б=250мм</v>
          </cell>
          <cell r="B47" t="str">
            <v>к-т</v>
          </cell>
          <cell r="C47">
            <v>205537.5</v>
          </cell>
        </row>
        <row r="48">
          <cell r="A48" t="str">
            <v>Модуль без 1 длинной стороны, 6,229х2,434м, б=250мм</v>
          </cell>
          <cell r="B48" t="str">
            <v>к-т</v>
          </cell>
          <cell r="C48">
            <v>180873</v>
          </cell>
        </row>
        <row r="49">
          <cell r="A49" t="str">
            <v>Модуль без 1 короткой стороны, 6,229х2,434м, б=250мм</v>
          </cell>
          <cell r="B49" t="str">
            <v>к-т</v>
          </cell>
          <cell r="C49">
            <v>195261.15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154153.65</v>
          </cell>
        </row>
        <row r="51">
          <cell r="A51" t="str">
            <v>Модуль без 2 коротких сторон, 6,229х2,434м, б=250мм</v>
          </cell>
          <cell r="B51" t="str">
            <v>к-т</v>
          </cell>
          <cell r="C51">
            <v>174707.4</v>
          </cell>
        </row>
        <row r="52">
          <cell r="A52" t="str">
            <v>Модуль без 1 длинной и 1короткой стороны, 6,229х2,434м, б=250мм</v>
          </cell>
          <cell r="B52" t="str">
            <v>к-т</v>
          </cell>
          <cell r="C52">
            <v>166485.9</v>
          </cell>
        </row>
        <row r="53">
          <cell r="A53" t="str">
            <v>Модуль без 2 длинных и 1короткой стороны, 6,229х2,434м, б=250мм</v>
          </cell>
          <cell r="B53" t="str">
            <v>к-т</v>
          </cell>
          <cell r="C53">
            <v>147987</v>
          </cell>
        </row>
        <row r="54">
          <cell r="A54" t="str">
            <v>Модуль без 2 коротких и 1длинной стороны, 6,229х2,434м, б=250мм</v>
          </cell>
          <cell r="B54" t="str">
            <v>к-т</v>
          </cell>
          <cell r="C54">
            <v>164430</v>
          </cell>
        </row>
        <row r="55">
          <cell r="A55" t="str">
            <v>Кассета кровли, б=250мм</v>
          </cell>
          <cell r="B55" t="str">
            <v>м2</v>
          </cell>
          <cell r="C55">
            <v>3255</v>
          </cell>
        </row>
        <row r="56">
          <cell r="A56" t="str">
            <v>Кассета пола, б=250мм</v>
          </cell>
          <cell r="B56" t="str">
            <v>м2</v>
          </cell>
          <cell r="C56">
            <v>3255</v>
          </cell>
        </row>
        <row r="57">
          <cell r="A57" t="str">
            <v>Тамбур 2*2м, б=250мм</v>
          </cell>
          <cell r="B57" t="str">
            <v>к-т</v>
          </cell>
          <cell r="C57">
            <v>51156</v>
          </cell>
        </row>
      </sheetData>
      <sheetData sheetId="6">
        <row r="1">
          <cell r="A1">
            <v>0</v>
          </cell>
          <cell r="B1">
            <v>0</v>
          </cell>
          <cell r="C1">
            <v>0</v>
          </cell>
        </row>
        <row r="2">
          <cell r="A2" t="str">
            <v>Монтаж сендвичпанелей кровельных</v>
          </cell>
          <cell r="B2" t="str">
            <v>м2</v>
          </cell>
          <cell r="C2">
            <v>180</v>
          </cell>
        </row>
        <row r="3">
          <cell r="A3" t="str">
            <v>Монтаж кровли (двухскатная)</v>
          </cell>
          <cell r="B3" t="str">
            <v>м2</v>
          </cell>
          <cell r="C3">
            <v>250</v>
          </cell>
        </row>
        <row r="4">
          <cell r="A4" t="str">
            <v>Устройство водостока</v>
          </cell>
          <cell r="B4" t="str">
            <v>м</v>
          </cell>
          <cell r="C4">
            <v>120</v>
          </cell>
        </row>
        <row r="5">
          <cell r="A5" t="str">
            <v>Монтаж металлоконструкций</v>
          </cell>
          <cell r="B5" t="str">
            <v>тн</v>
          </cell>
          <cell r="C5">
            <v>7000</v>
          </cell>
        </row>
        <row r="6">
          <cell r="A6" t="str">
            <v>Эксплуатация автокрана</v>
          </cell>
          <cell r="B6" t="str">
            <v>маш-час</v>
          </cell>
          <cell r="C6">
            <v>2000</v>
          </cell>
        </row>
        <row r="7">
          <cell r="A7" t="str">
            <v>Сэндвичпанели б=150 мм</v>
          </cell>
          <cell r="B7" t="str">
            <v>м2</v>
          </cell>
          <cell r="C7">
            <v>1300</v>
          </cell>
        </row>
        <row r="8">
          <cell r="A8" t="str">
            <v>Сэндвичпанели б=200 мм</v>
          </cell>
          <cell r="B8" t="str">
            <v>м2</v>
          </cell>
          <cell r="C8">
            <v>1500</v>
          </cell>
        </row>
        <row r="9">
          <cell r="A9" t="str">
            <v>Сэндвичпанели б=100 мм</v>
          </cell>
          <cell r="B9" t="str">
            <v>м2</v>
          </cell>
          <cell r="C9">
            <v>1100</v>
          </cell>
        </row>
        <row r="10">
          <cell r="A10" t="str">
            <v>Крепеж, доборные, пена и тд</v>
          </cell>
          <cell r="B10" t="str">
            <v>компл</v>
          </cell>
          <cell r="C10">
            <v>190</v>
          </cell>
        </row>
        <row r="11">
          <cell r="A11" t="str">
            <v xml:space="preserve">    профнастил оцинкованный Н1147500,9</v>
          </cell>
          <cell r="B11" t="str">
            <v>м2</v>
          </cell>
          <cell r="C11">
            <v>322.02999999999997</v>
          </cell>
        </row>
        <row r="12">
          <cell r="A12" t="str">
            <v>Профлист Н44</v>
          </cell>
          <cell r="B12" t="str">
            <v>м2</v>
          </cell>
          <cell r="C12">
            <v>370</v>
          </cell>
        </row>
        <row r="13">
          <cell r="A13" t="str">
            <v xml:space="preserve">    профнастил оцинкованный с2110000,7</v>
          </cell>
          <cell r="B13" t="str">
            <v>м2</v>
          </cell>
          <cell r="C13">
            <v>322.02999999999997</v>
          </cell>
        </row>
        <row r="14">
          <cell r="A14" t="str">
            <v xml:space="preserve">    Бикрост ЭПП 15 м</v>
          </cell>
          <cell r="B14" t="str">
            <v>м2</v>
          </cell>
          <cell r="C14">
            <v>69</v>
          </cell>
        </row>
        <row r="15">
          <cell r="A15" t="str">
            <v xml:space="preserve">    разделительный слой из пленки геотекстиль</v>
          </cell>
          <cell r="B15" t="str">
            <v>м2</v>
          </cell>
          <cell r="C15">
            <v>31.36</v>
          </cell>
        </row>
        <row r="16">
          <cell r="A16" t="str">
            <v xml:space="preserve">    мембрана ПЛАСТФОИЛ NORD 1.2мм</v>
          </cell>
          <cell r="B16" t="str">
            <v>м2</v>
          </cell>
          <cell r="C16">
            <v>110.17</v>
          </cell>
        </row>
        <row r="17">
          <cell r="A17" t="str">
            <v xml:space="preserve">    минеральная плита Лайнрок РУФ Н</v>
          </cell>
          <cell r="B17" t="str">
            <v>м3</v>
          </cell>
          <cell r="C17">
            <v>4406.78</v>
          </cell>
        </row>
        <row r="18">
          <cell r="A18" t="str">
            <v xml:space="preserve">    плиты пеноплекс 100мм</v>
          </cell>
          <cell r="B18" t="str">
            <v>м3</v>
          </cell>
          <cell r="C18">
            <v>3474.58</v>
          </cell>
        </row>
        <row r="19">
          <cell r="A19" t="str">
            <v xml:space="preserve">    минераловатные плиты Лайнрок руф 50мм</v>
          </cell>
          <cell r="B19" t="str">
            <v>м3</v>
          </cell>
          <cell r="C19">
            <v>4406.78</v>
          </cell>
        </row>
        <row r="20">
          <cell r="A20" t="str">
            <v>доборный элемент 0,7*...</v>
          </cell>
          <cell r="B20" t="str">
            <v>м.п.</v>
          </cell>
          <cell r="C20">
            <v>212.71</v>
          </cell>
        </row>
        <row r="21">
          <cell r="A21" t="str">
            <v xml:space="preserve">    доборный элемент 0,7*700мм</v>
          </cell>
          <cell r="B21" t="str">
            <v>м.п.</v>
          </cell>
          <cell r="C21">
            <v>212.71</v>
          </cell>
        </row>
        <row r="22">
          <cell r="A22" t="str">
            <v xml:space="preserve">    доборный элемент 0,7*500мм</v>
          </cell>
          <cell r="B22" t="str">
            <v>м.п.</v>
          </cell>
          <cell r="C22">
            <v>212.71</v>
          </cell>
        </row>
        <row r="23">
          <cell r="A23" t="str">
            <v>швеллер 10</v>
          </cell>
          <cell r="B23" t="str">
            <v>т</v>
          </cell>
          <cell r="C23">
            <v>24576.27</v>
          </cell>
        </row>
        <row r="24">
          <cell r="A24" t="str">
            <v>Водосток</v>
          </cell>
          <cell r="B24" t="str">
            <v>м</v>
          </cell>
          <cell r="C24">
            <v>210</v>
          </cell>
        </row>
        <row r="25">
          <cell r="A25" t="str">
            <v>Пиломатериал, доска</v>
          </cell>
          <cell r="B25" t="str">
            <v>м3</v>
          </cell>
          <cell r="C25">
            <v>6500</v>
          </cell>
        </row>
        <row r="26">
          <cell r="A26" t="str">
            <v>Конструкции металлические ферм</v>
          </cell>
          <cell r="B26" t="str">
            <v>тн</v>
          </cell>
          <cell r="C26">
            <v>42000</v>
          </cell>
        </row>
        <row r="27">
          <cell r="A27" t="str">
            <v>Конструкции металлические крыльц 1,2м</v>
          </cell>
          <cell r="B27" t="str">
            <v>к-т</v>
          </cell>
          <cell r="C27">
            <v>23887.5</v>
          </cell>
        </row>
        <row r="28">
          <cell r="A28" t="str">
            <v>Конструкции металлические въездных пандусов 1,2м</v>
          </cell>
          <cell r="B28" t="str">
            <v>тн</v>
          </cell>
          <cell r="C28">
            <v>66500</v>
          </cell>
        </row>
        <row r="29">
          <cell r="A29">
            <v>0</v>
          </cell>
          <cell r="B29">
            <v>0</v>
          </cell>
          <cell r="C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</row>
        <row r="36">
          <cell r="A36">
            <v>0</v>
          </cell>
          <cell r="B36">
            <v>0</v>
          </cell>
          <cell r="C36">
            <v>0</v>
          </cell>
        </row>
        <row r="37">
          <cell r="A37">
            <v>0</v>
          </cell>
          <cell r="B37">
            <v>0</v>
          </cell>
          <cell r="C37">
            <v>0</v>
          </cell>
        </row>
        <row r="38">
          <cell r="A38">
            <v>0</v>
          </cell>
          <cell r="B38">
            <v>0</v>
          </cell>
          <cell r="C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</row>
        <row r="40">
          <cell r="A40">
            <v>0</v>
          </cell>
          <cell r="B40">
            <v>0</v>
          </cell>
          <cell r="C40">
            <v>0</v>
          </cell>
        </row>
        <row r="41">
          <cell r="A41">
            <v>0</v>
          </cell>
          <cell r="B41">
            <v>0</v>
          </cell>
          <cell r="C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</row>
        <row r="43">
          <cell r="A43">
            <v>0</v>
          </cell>
          <cell r="B43">
            <v>0</v>
          </cell>
          <cell r="C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</row>
        <row r="48">
          <cell r="A48">
            <v>0</v>
          </cell>
          <cell r="B48">
            <v>0</v>
          </cell>
          <cell r="C48">
            <v>0</v>
          </cell>
        </row>
        <row r="49">
          <cell r="A49">
            <v>0</v>
          </cell>
          <cell r="B49">
            <v>0</v>
          </cell>
          <cell r="C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</row>
        <row r="53">
          <cell r="A53">
            <v>0</v>
          </cell>
          <cell r="B53">
            <v>0</v>
          </cell>
          <cell r="C53">
            <v>0</v>
          </cell>
        </row>
        <row r="54">
          <cell r="A54">
            <v>0</v>
          </cell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>
            <v>0</v>
          </cell>
          <cell r="B57">
            <v>0</v>
          </cell>
          <cell r="C57">
            <v>0</v>
          </cell>
        </row>
      </sheetData>
      <sheetData sheetId="7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дверей</v>
          </cell>
          <cell r="B2" t="str">
            <v>шт</v>
          </cell>
          <cell r="C2">
            <v>1000</v>
          </cell>
        </row>
        <row r="3">
          <cell r="A3" t="str">
            <v>Монтаж дверей стальных</v>
          </cell>
          <cell r="B3" t="str">
            <v>шт</v>
          </cell>
          <cell r="C3">
            <v>1900</v>
          </cell>
        </row>
        <row r="4">
          <cell r="A4" t="str">
            <v>Дверь стальная Витязь (Златомир) селекция 0,91*2,1</v>
          </cell>
          <cell r="B4" t="str">
            <v>шт</v>
          </cell>
          <cell r="C4">
            <v>13500</v>
          </cell>
        </row>
        <row r="5">
          <cell r="A5" t="str">
            <v>Дверь внутренняя</v>
          </cell>
          <cell r="B5" t="str">
            <v>шт</v>
          </cell>
          <cell r="C5">
            <v>5000</v>
          </cell>
        </row>
        <row r="6">
          <cell r="A6" t="str">
            <v>Двери входная металлическая утеплённая 1,31*2,1</v>
          </cell>
          <cell r="B6" t="str">
            <v>шт</v>
          </cell>
          <cell r="C6">
            <v>17500</v>
          </cell>
        </row>
        <row r="7">
          <cell r="A7" t="str">
            <v>Дверь внутренняя межкомнатная, мазонитовая, 0,71*2,1</v>
          </cell>
          <cell r="B7" t="str">
            <v>шт</v>
          </cell>
          <cell r="C7">
            <v>3800</v>
          </cell>
        </row>
        <row r="8">
          <cell r="A8" t="str">
            <v>Дверь Гладкая ПВХ (фабрика "Verda" г. Одинцово), 0,71*2,1</v>
          </cell>
          <cell r="B8" t="str">
            <v>шт</v>
          </cell>
          <cell r="C8">
            <v>2100</v>
          </cell>
        </row>
        <row r="9">
          <cell r="A9" t="str">
            <v>Дверь стальная Витязь (Ярополк ДС) г. Воронеж, 1,31*2,1</v>
          </cell>
          <cell r="B9" t="str">
            <v>шт</v>
          </cell>
          <cell r="C9">
            <v>17700</v>
          </cell>
        </row>
        <row r="10">
          <cell r="A10" t="str">
            <v>Двери входная металлическая утеплённая 1,81*2,1</v>
          </cell>
          <cell r="B10" t="str">
            <v>шт</v>
          </cell>
          <cell r="C10">
            <v>24600</v>
          </cell>
        </row>
        <row r="11">
          <cell r="A11" t="str">
            <v>Дверь Гладкая ПВХ (фабрика "Verda" г. Одинцово), 1,31*2,1</v>
          </cell>
          <cell r="B11" t="str">
            <v>шт</v>
          </cell>
          <cell r="C11">
            <v>3800</v>
          </cell>
        </row>
      </sheetData>
      <sheetData sheetId="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</v>
          </cell>
          <cell r="B2" t="str">
            <v>м2</v>
          </cell>
          <cell r="C2">
            <v>4000</v>
          </cell>
        </row>
        <row r="3">
          <cell r="A3" t="str">
            <v>Монтаж окон</v>
          </cell>
          <cell r="B3" t="str">
            <v>м2</v>
          </cell>
          <cell r="C3">
            <v>800</v>
          </cell>
        </row>
      </sheetData>
      <sheetData sheetId="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</sheetData>
      <sheetData sheetId="1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Монтаж облицовки стен кафелем</v>
          </cell>
          <cell r="B3" t="str">
            <v>м2</v>
          </cell>
          <cell r="C3">
            <v>480</v>
          </cell>
        </row>
        <row r="4">
          <cell r="A4" t="str">
            <v>Монтаж облицовки стен</v>
          </cell>
          <cell r="B4" t="str">
            <v>м2</v>
          </cell>
          <cell r="C4">
            <v>150</v>
          </cell>
        </row>
        <row r="5">
          <cell r="A5" t="str">
            <v>Панели ПВХ , 165р/м2</v>
          </cell>
          <cell r="B5" t="str">
            <v>м2</v>
          </cell>
          <cell r="C5">
            <v>165</v>
          </cell>
        </row>
        <row r="6">
          <cell r="A6" t="str">
            <v>Панель МДФ Кроностар Стандарт, 173р/м2</v>
          </cell>
          <cell r="B6" t="str">
            <v>м2</v>
          </cell>
          <cell r="C6">
            <v>173</v>
          </cell>
        </row>
        <row r="7">
          <cell r="A7" t="str">
            <v>Панель стеновая МДФ Бук восточный 2700*240*6, 163р/м2</v>
          </cell>
          <cell r="B7" t="str">
            <v>м2</v>
          </cell>
          <cell r="C7">
            <v>163</v>
          </cell>
        </row>
        <row r="8">
          <cell r="A8" t="str">
            <v>Вагонка ПВХ Белая 100 мм (для помещ.с влажным режимом), 120р/м2</v>
          </cell>
          <cell r="B8" t="str">
            <v>м2</v>
          </cell>
          <cell r="C8">
            <v>120</v>
          </cell>
        </row>
        <row r="9">
          <cell r="A9" t="str">
            <v>Плитка настенная Береста желтая 20*30, 414р/м2</v>
          </cell>
          <cell r="B9" t="str">
            <v>м2</v>
          </cell>
          <cell r="C9">
            <v>414</v>
          </cell>
        </row>
        <row r="10">
          <cell r="A10" t="str">
            <v>Плитка настенная Сахара песочная 25*33, 356р/м2</v>
          </cell>
          <cell r="B10" t="str">
            <v>м2</v>
          </cell>
          <cell r="C10">
            <v>356</v>
          </cell>
        </row>
        <row r="11">
          <cell r="A11" t="str">
            <v>Керабуд Оникс 3</v>
          </cell>
          <cell r="C11">
            <v>450</v>
          </cell>
        </row>
        <row r="12">
          <cell r="A12" t="str">
            <v>Стекломагниевый лист, 130р/м2</v>
          </cell>
          <cell r="B12" t="str">
            <v>м2</v>
          </cell>
          <cell r="C12">
            <v>130</v>
          </cell>
        </row>
        <row r="13">
          <cell r="A13" t="str">
            <v>ЕвроВагонка 14х90х2500, 235р/м2</v>
          </cell>
          <cell r="B13" t="str">
            <v>м2</v>
          </cell>
          <cell r="C13">
            <v>235</v>
          </cell>
        </row>
        <row r="14">
          <cell r="A14" t="str">
            <v>ЦСП 10мм* 1200*3600, окрашенные декоративной краской св. серого цвета</v>
          </cell>
          <cell r="B14" t="str">
            <v>м2</v>
          </cell>
          <cell r="C14">
            <v>300</v>
          </cell>
        </row>
        <row r="15">
          <cell r="A15" t="str">
            <v>Нофломат, светлых тонов</v>
          </cell>
          <cell r="B15" t="str">
            <v>м2</v>
          </cell>
          <cell r="C15">
            <v>570</v>
          </cell>
        </row>
        <row r="16">
          <cell r="A16" t="str">
            <v>Существующие стены перегородок, без облицовки</v>
          </cell>
          <cell r="B16" t="str">
            <v>м2</v>
          </cell>
          <cell r="C16">
            <v>0</v>
          </cell>
        </row>
        <row r="17">
          <cell r="A17" t="str">
            <v>Комплектующие для подсистемы (кронштейны, профиль, соединители, саморезы)</v>
          </cell>
          <cell r="B17" t="str">
            <v>м2</v>
          </cell>
          <cell r="C17">
            <v>75</v>
          </cell>
        </row>
        <row r="18">
          <cell r="A18" t="str">
            <v>ПОЛ</v>
          </cell>
        </row>
        <row r="19">
          <cell r="A19" t="str">
            <v>Линолеум</v>
          </cell>
          <cell r="B19" t="str">
            <v>м2</v>
          </cell>
          <cell r="C19">
            <v>430</v>
          </cell>
        </row>
        <row r="20">
          <cell r="A20" t="str">
            <v>ЦСП 10мм* 1200*3600</v>
          </cell>
          <cell r="B20" t="str">
            <v>м2</v>
          </cell>
          <cell r="C20">
            <v>230</v>
          </cell>
        </row>
        <row r="21">
          <cell r="A21" t="str">
            <v>Износостойкий линолеум</v>
          </cell>
          <cell r="B21" t="str">
            <v>м2</v>
          </cell>
          <cell r="C21">
            <v>400</v>
          </cell>
        </row>
        <row r="22">
          <cell r="A22" t="str">
            <v>Плитка для пола</v>
          </cell>
          <cell r="B22" t="str">
            <v>м2</v>
          </cell>
          <cell r="C22">
            <v>485</v>
          </cell>
        </row>
        <row r="23">
          <cell r="A23" t="str">
            <v>Плитка для пола керабуд Астория 3П 30*30, 539р/м2</v>
          </cell>
          <cell r="B23" t="str">
            <v>м2</v>
          </cell>
          <cell r="C23">
            <v>539</v>
          </cell>
        </row>
        <row r="24">
          <cell r="A24" t="str">
            <v>Плитка для пола Соло Крема 300*300, 599р/м2</v>
          </cell>
          <cell r="B24" t="str">
            <v>м2</v>
          </cell>
          <cell r="C24">
            <v>599</v>
          </cell>
        </row>
        <row r="25">
          <cell r="A25" t="str">
            <v>Просечно-вытяжной лист 410 от производителя, Ст3 (венткамера, эл.щитовая, тепловой узел)</v>
          </cell>
          <cell r="B25" t="str">
            <v>м2</v>
          </cell>
          <cell r="C25">
            <v>728</v>
          </cell>
        </row>
        <row r="26">
          <cell r="A26" t="str">
            <v xml:space="preserve">Лист г/к 5 рифленый ГОСТ 8568-77 1500х6000 3СП </v>
          </cell>
          <cell r="B26" t="str">
            <v>м2</v>
          </cell>
          <cell r="C26">
            <v>1080</v>
          </cell>
        </row>
        <row r="27">
          <cell r="A27" t="str">
            <v>Грязезащитное резиновое покрытие</v>
          </cell>
          <cell r="B27" t="str">
            <v>м2</v>
          </cell>
          <cell r="C27">
            <v>350</v>
          </cell>
        </row>
        <row r="28">
          <cell r="A28" t="str">
            <v>Монтаж стального покрытия</v>
          </cell>
          <cell r="B28" t="str">
            <v>м2</v>
          </cell>
          <cell r="C28">
            <v>360</v>
          </cell>
        </row>
        <row r="29">
          <cell r="A29" t="str">
            <v>Укладка линолиума, плинтусов, порожкев</v>
          </cell>
          <cell r="B29" t="str">
            <v>м2</v>
          </cell>
          <cell r="C29">
            <v>100</v>
          </cell>
        </row>
        <row r="30">
          <cell r="A30" t="str">
            <v>Укладка грязезащитного покрытия</v>
          </cell>
          <cell r="B30" t="str">
            <v>м2</v>
          </cell>
          <cell r="C30">
            <v>120</v>
          </cell>
        </row>
        <row r="31">
          <cell r="A31" t="str">
            <v>Укладка ЦСП</v>
          </cell>
          <cell r="B31" t="str">
            <v>м2</v>
          </cell>
          <cell r="C31">
            <v>130</v>
          </cell>
        </row>
        <row r="32">
          <cell r="A32" t="str">
            <v>Укладка кафеля на пол</v>
          </cell>
          <cell r="B32" t="str">
            <v>м2</v>
          </cell>
          <cell r="C32">
            <v>450</v>
          </cell>
        </row>
        <row r="33">
          <cell r="A33" t="str">
            <v>ПОТОЛОК</v>
          </cell>
        </row>
        <row r="34">
          <cell r="A34" t="str">
            <v>Монтаж облицовки потолков</v>
          </cell>
          <cell r="B34" t="str">
            <v>м2</v>
          </cell>
          <cell r="C34">
            <v>180</v>
          </cell>
        </row>
        <row r="35">
          <cell r="A35" t="str">
            <v>Панели ПВХ (для помещений с влажным режимом)</v>
          </cell>
          <cell r="B35" t="str">
            <v>м2</v>
          </cell>
          <cell r="C35">
            <v>165</v>
          </cell>
        </row>
        <row r="36">
          <cell r="A36" t="str">
            <v>ЕвроВагонка 14х90х2500</v>
          </cell>
          <cell r="B36" t="str">
            <v>м2</v>
          </cell>
          <cell r="C36">
            <v>235</v>
          </cell>
        </row>
        <row r="37">
          <cell r="A37" t="str">
            <v>Армстронг, 165р/м2</v>
          </cell>
          <cell r="B37" t="str">
            <v>м2</v>
          </cell>
          <cell r="C37">
            <v>165</v>
          </cell>
        </row>
        <row r="38">
          <cell r="A38" t="str">
            <v>Подвесные потолки Армстронг Scala (Скала) 600*600*12 (кромка Board), 280р/м2</v>
          </cell>
          <cell r="B38" t="str">
            <v>м2</v>
          </cell>
          <cell r="C38">
            <v>280</v>
          </cell>
        </row>
        <row r="39">
          <cell r="A39" t="str">
            <v>Подвесные потолки Армстронг OASIS Plus (Оазис плюс) 600*600*12 (кромка Board), 300р/м2</v>
          </cell>
          <cell r="B39" t="str">
            <v>м2</v>
          </cell>
          <cell r="C39">
            <v>300</v>
          </cell>
        </row>
        <row r="40">
          <cell r="A40" t="str">
            <v>Подвесные потолки Армстронг OASIS (Оазис) 600*600*12 (кромка Board), 168р/м2</v>
          </cell>
          <cell r="B40" t="str">
            <v>м2</v>
          </cell>
          <cell r="C40">
            <v>168</v>
          </cell>
        </row>
        <row r="41">
          <cell r="A41" t="str">
            <v>Существующие конструкции потолка, без облицовки</v>
          </cell>
          <cell r="B41" t="str">
            <v>м2</v>
          </cell>
          <cell r="C41">
            <v>0</v>
          </cell>
        </row>
        <row r="42">
          <cell r="A42" t="str">
            <v>Комплектующие для подсистемы (кронштейны, профиль, соединители, саморезы...)</v>
          </cell>
          <cell r="B42" t="str">
            <v>м2</v>
          </cell>
          <cell r="C42">
            <v>75</v>
          </cell>
        </row>
        <row r="43">
          <cell r="A43" t="str">
            <v>Профлист НС10а.1100-
0,55 белого цвета</v>
          </cell>
          <cell r="B43" t="str">
            <v>м2</v>
          </cell>
          <cell r="C43">
            <v>250</v>
          </cell>
        </row>
        <row r="44">
          <cell r="A44" t="str">
            <v>ЦСП, окрашенные в/э краской белого цвета</v>
          </cell>
          <cell r="B44" t="str">
            <v>м2</v>
          </cell>
          <cell r="C44">
            <v>300</v>
          </cell>
        </row>
        <row r="45">
          <cell r="A45" t="str">
            <v>ГИПРОК Гипсокартон УК 3300х1200х12,5мм</v>
          </cell>
          <cell r="B45" t="str">
            <v>м2</v>
          </cell>
          <cell r="C45">
            <v>95.000000000000014</v>
          </cell>
        </row>
      </sheetData>
      <sheetData sheetId="12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Монтаж металлоконструкций крыльц</v>
          </cell>
          <cell r="B2" t="str">
            <v>тн</v>
          </cell>
          <cell r="C2">
            <v>9000</v>
          </cell>
        </row>
        <row r="3">
          <cell r="A3" t="str">
            <v>Крыльца 1,2м</v>
          </cell>
          <cell r="B3" t="str">
            <v>шт</v>
          </cell>
          <cell r="C3">
            <v>25000</v>
          </cell>
        </row>
        <row r="4">
          <cell r="A4" t="str">
            <v>Лестница для 2-х эт здания - 0,95тн</v>
          </cell>
          <cell r="B4" t="str">
            <v>шт</v>
          </cell>
          <cell r="C4">
            <v>73150</v>
          </cell>
        </row>
        <row r="5">
          <cell r="A5" t="str">
            <v>Металлоконструкции въздного пандуса - 2,7х2м - 0,4тн</v>
          </cell>
          <cell r="B5" t="str">
            <v>шт</v>
          </cell>
          <cell r="C5">
            <v>22800</v>
          </cell>
        </row>
        <row r="6">
          <cell r="A6" t="str">
            <v>Металлоконструкции входного крыльца - 2,3х2,3м - 0,4тн</v>
          </cell>
          <cell r="B6" t="str">
            <v>шт</v>
          </cell>
          <cell r="C6">
            <v>22800</v>
          </cell>
        </row>
        <row r="7">
          <cell r="A7" t="str">
            <v>Металлоконструкции входного крыльца - 2,3х2,3м - 0,4тн</v>
          </cell>
        </row>
        <row r="8">
          <cell r="A8" t="str">
            <v>Конструкции металлические крыльц 1,2м</v>
          </cell>
          <cell r="B8" t="str">
            <v>к-т</v>
          </cell>
          <cell r="C8">
            <v>23887.5</v>
          </cell>
        </row>
        <row r="9">
          <cell r="A9" t="str">
            <v>Конструкции металлические въездных пандусов 1,2м</v>
          </cell>
          <cell r="B9" t="str">
            <v>тн</v>
          </cell>
          <cell r="C9">
            <v>66500</v>
          </cell>
        </row>
        <row r="10">
          <cell r="A10" t="str">
            <v>Конструкции металлические навеса</v>
          </cell>
          <cell r="B10" t="str">
            <v>тн</v>
          </cell>
          <cell r="C10">
            <v>66500</v>
          </cell>
        </row>
        <row r="11">
          <cell r="A11" t="str">
            <v>Конструкции металлические ограждения</v>
          </cell>
          <cell r="B11" t="str">
            <v>тн</v>
          </cell>
          <cell r="C11">
            <v>66500</v>
          </cell>
        </row>
      </sheetData>
      <sheetData sheetId="13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Устройство щебеночной подготовки под отмостку</v>
          </cell>
          <cell r="B7" t="str">
            <v>м3</v>
          </cell>
          <cell r="C7">
            <v>250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Устройство отмостки бетонной</v>
          </cell>
          <cell r="B9" t="str">
            <v>м3</v>
          </cell>
          <cell r="C9">
            <v>2000</v>
          </cell>
        </row>
      </sheetData>
      <sheetData sheetId="14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</sheetData>
      <sheetData sheetId="15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</sheetData>
      <sheetData sheetId="16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коммутатор сетевой оптический с 48 портами 10/100Base-TX + 2 портами 10/100/1000BASE-T, 2 комбо-портами 10/100/1000BASE-T/SFP </v>
          </cell>
          <cell r="B2" t="str">
            <v>шт</v>
          </cell>
          <cell r="C2">
            <v>13340</v>
          </cell>
        </row>
        <row r="3">
          <cell r="A3" t="str">
            <v xml:space="preserve">
Источник бесперебойного питания C3KS HF 3000VA/2100W</v>
          </cell>
          <cell r="B3" t="str">
            <v>шт</v>
          </cell>
          <cell r="C3">
            <v>27500</v>
          </cell>
        </row>
        <row r="4">
          <cell r="A4" t="str">
            <v>Адаптер проходной sc simplex "exalan +"</v>
          </cell>
          <cell r="B4" t="str">
            <v>шт</v>
          </cell>
          <cell r="C4">
            <v>51</v>
          </cell>
        </row>
        <row r="5">
          <cell r="A5" t="str">
            <v>Блок 8 розеток 250 В/ 16 А, 2К+3,440 мм, крепеж 19" 1U, индик, шнур 1,8 м</v>
          </cell>
          <cell r="B5" t="str">
            <v>шт</v>
          </cell>
          <cell r="C5">
            <v>1150</v>
          </cell>
        </row>
        <row r="6">
          <cell r="A6" t="str">
            <v>блок питания 12 В для FC-1,FC-1G,FC-4</v>
          </cell>
          <cell r="B6" t="str">
            <v>шт</v>
          </cell>
          <cell r="C6">
            <v>1150</v>
          </cell>
        </row>
        <row r="7">
          <cell r="A7" t="str">
            <v>блок питания 12в 10вт</v>
          </cell>
          <cell r="B7" t="str">
            <v>шт</v>
          </cell>
          <cell r="C7">
            <v>1650</v>
          </cell>
        </row>
        <row r="8">
          <cell r="A8" t="str">
            <v>бокс оптический с комплектом панелей 16/24 порта</v>
          </cell>
          <cell r="B8" t="str">
            <v>шт</v>
          </cell>
          <cell r="C8">
            <v>1650</v>
          </cell>
        </row>
        <row r="9">
          <cell r="A9" t="str">
            <v>Ввод кабельный универсальный</v>
          </cell>
          <cell r="B9" t="str">
            <v>шт</v>
          </cell>
          <cell r="C9">
            <v>2875</v>
          </cell>
        </row>
        <row r="10">
          <cell r="A10" t="str">
            <v>Видеосервер Domination IP-16 2U( Поддержка 16 IP камер;возможность установки до 4 HDD до 3 Tb каждый; 2 сетевые платы; 19" корпус 2U</v>
          </cell>
          <cell r="B10" t="str">
            <v>шт</v>
          </cell>
          <cell r="C10">
            <v>54625</v>
          </cell>
        </row>
        <row r="11">
          <cell r="A11" t="str">
            <v>Вставка на 8 sc simplex</v>
          </cell>
          <cell r="B11" t="str">
            <v>шт</v>
          </cell>
          <cell r="C11">
            <v>46</v>
          </cell>
        </row>
        <row r="12">
          <cell r="A12" t="str">
            <v>жёсткий диск для сервера        3 тб</v>
          </cell>
          <cell r="B12" t="str">
            <v>шт</v>
          </cell>
          <cell r="C12">
            <v>8800</v>
          </cell>
        </row>
        <row r="13">
          <cell r="A13" t="str">
            <v xml:space="preserve">инжектор 2х портовый FSE-2Cдля питания 2х термокожухов tfortis T  </v>
          </cell>
          <cell r="B13" t="str">
            <v>шт</v>
          </cell>
          <cell r="C13">
            <v>5500</v>
          </cell>
        </row>
        <row r="14">
          <cell r="A14" t="str">
            <v>Кабель оптический внешний с выносным несущим элементом 8*9/125</v>
          </cell>
          <cell r="B14" t="str">
            <v>м</v>
          </cell>
          <cell r="C14">
            <v>37</v>
          </cell>
        </row>
        <row r="15">
          <cell r="A15" t="str">
            <v>Кабель связи парной скрутки уличный,экран бухта 305м.(сечение жил 4*2*0.5)</v>
          </cell>
          <cell r="B15" t="str">
            <v>шт</v>
          </cell>
          <cell r="C15">
            <v>6375</v>
          </cell>
        </row>
        <row r="16">
          <cell r="A16" t="str">
            <v>Кабель/шнур, монитор+клав.+мышь USB, SPHD15=&gt;HD DB15+USB A-Тип, Male-2xMale, опрессованный, 3 метр., (с поддержкой KVM PS/2) [ATEN]</v>
          </cell>
          <cell r="B16" t="str">
            <v>шт</v>
          </cell>
          <cell r="C16">
            <v>1210</v>
          </cell>
        </row>
        <row r="17">
          <cell r="A17" t="str">
            <v>Камера тип 1 DS-2CD 8253F-EIS (Z)</v>
          </cell>
          <cell r="B17" t="str">
            <v>шт</v>
          </cell>
          <cell r="C17">
            <v>23983</v>
          </cell>
        </row>
        <row r="18">
          <cell r="A18" t="str">
            <v>Камера тип 2 DS-2CD 8253F-EIS (z)</v>
          </cell>
          <cell r="B18" t="str">
            <v>шт</v>
          </cell>
          <cell r="C18">
            <v>23983</v>
          </cell>
        </row>
        <row r="19">
          <cell r="A19" t="str">
            <v>Камера тип 3 ACV-442 ESS</v>
          </cell>
          <cell r="B19" t="str">
            <v>шт</v>
          </cell>
          <cell r="C19">
            <v>3887</v>
          </cell>
        </row>
        <row r="20">
          <cell r="A20" t="str">
            <v>Клавиатура+мышь Microsoft Wired 400 Desktop USB Black Retail (5MH-00016)</v>
          </cell>
          <cell r="B20" t="str">
            <v>шт</v>
          </cell>
          <cell r="C20">
            <v>1100</v>
          </cell>
        </row>
        <row r="21">
          <cell r="A21" t="str">
            <v xml:space="preserve">коммутатор сетевой 2 уровня с 24 портами SFP + 4 комбо-портами 1000Base-T/SFP </v>
          </cell>
          <cell r="B21" t="str">
            <v>шт</v>
          </cell>
          <cell r="C21">
            <v>22080</v>
          </cell>
        </row>
        <row r="22">
          <cell r="A22" t="str">
            <v>Коммутационная панель 19" 1U 8/16/24 порта, с аксессуарами, без вставок, без сплайс-кассеты, (EX ШКОС 1u)</v>
          </cell>
          <cell r="B22" t="str">
            <v>шт</v>
          </cell>
          <cell r="C22">
            <v>990</v>
          </cell>
        </row>
        <row r="23">
          <cell r="A23" t="str">
            <v xml:space="preserve">конектор байонетный </v>
          </cell>
          <cell r="B23" t="str">
            <v>шт</v>
          </cell>
          <cell r="C23">
            <v>110</v>
          </cell>
        </row>
        <row r="24">
          <cell r="A24" t="str">
            <v>Контроллер LSI Logic HBA SAS 9211-8i Kit</v>
          </cell>
          <cell r="B24" t="str">
            <v>шт</v>
          </cell>
          <cell r="C24">
            <v>13200</v>
          </cell>
        </row>
        <row r="25">
          <cell r="A25" t="str">
            <v xml:space="preserve">медиаконвертер </v>
          </cell>
          <cell r="B25" t="str">
            <v>шт</v>
          </cell>
          <cell r="C25">
            <v>4620</v>
          </cell>
        </row>
        <row r="26">
          <cell r="A26" t="str">
            <v>медиаконвертер гигабитный FС-1G</v>
          </cell>
          <cell r="B26" t="str">
            <v>шт</v>
          </cell>
          <cell r="C26">
            <v>4400</v>
          </cell>
        </row>
        <row r="27">
          <cell r="A27" t="str">
            <v>монитор 24" 1920x1200 1000:1 250CDM2,5ms,DVI,HDMI,DP, USB,black</v>
          </cell>
          <cell r="B27" t="str">
            <v>шт</v>
          </cell>
          <cell r="C27">
            <v>11000</v>
          </cell>
        </row>
        <row r="28">
          <cell r="A28" t="str">
            <v>Муфта оптическая тупиковая GJS 0,3/15 ,(болт 48)</v>
          </cell>
          <cell r="B28" t="str">
            <v>шт</v>
          </cell>
          <cell r="C28">
            <v>2645</v>
          </cell>
        </row>
        <row r="29">
          <cell r="A29" t="str">
            <v>Обьектив (пункт 1.7) LV 3080 DIR</v>
          </cell>
          <cell r="B29" t="str">
            <v>шт</v>
          </cell>
          <cell r="C29">
            <v>1024</v>
          </cell>
        </row>
        <row r="30">
          <cell r="A30" t="str">
            <v>Обьектив (пункт 1.8) M 13VM 550</v>
          </cell>
          <cell r="B30" t="str">
            <v>шт</v>
          </cell>
          <cell r="C30">
            <v>6750</v>
          </cell>
        </row>
        <row r="31">
          <cell r="A31" t="str">
            <v>Обьектив (пункт 1.9) LV 3080 DIR</v>
          </cell>
          <cell r="B31" t="str">
            <v>шт</v>
          </cell>
          <cell r="C31">
            <v>1024</v>
          </cell>
        </row>
        <row r="32">
          <cell r="A32" t="str">
            <v>Оптический Модуль GigaLink SFP, WDM, 100/155 Мбит/c, одно волокно SM, SC, Tx:1550/Rx:1310 нм, 14 дБ (до 20 км) (GL-09R)</v>
          </cell>
          <cell r="B32" t="str">
            <v>шт</v>
          </cell>
          <cell r="C32">
            <v>632</v>
          </cell>
        </row>
        <row r="33">
          <cell r="A33" t="str">
            <v>оптический патч корд, sc-sc,9/125, simplex 3m</v>
          </cell>
          <cell r="B33" t="str">
            <v>шт</v>
          </cell>
          <cell r="C33">
            <v>178</v>
          </cell>
        </row>
        <row r="34">
          <cell r="A34" t="str">
            <v>переключатель SWITCh 19</v>
          </cell>
          <cell r="B34" t="str">
            <v>шт</v>
          </cell>
          <cell r="C34">
            <v>33000</v>
          </cell>
        </row>
        <row r="35">
          <cell r="A35" t="str">
            <v>ПО обработки IP камер</v>
          </cell>
          <cell r="B35" t="str">
            <v>шт</v>
          </cell>
          <cell r="C35">
            <v>3059</v>
          </cell>
        </row>
        <row r="36">
          <cell r="A36" t="str">
            <v>Полка перфорированная грузоподъемностью 100кг, глубина 750 мм</v>
          </cell>
          <cell r="B36" t="str">
            <v>шт</v>
          </cell>
          <cell r="C36">
            <v>2380</v>
          </cell>
        </row>
        <row r="37">
          <cell r="A37" t="str">
            <v>разъем RG-45 (8p8s) под витую пару 5E</v>
          </cell>
          <cell r="B37" t="str">
            <v>шт</v>
          </cell>
          <cell r="C37">
            <v>2</v>
          </cell>
        </row>
        <row r="38">
          <cell r="A38" t="str">
            <v xml:space="preserve">сплайс кассета для 12452 пластиковая на 32 волокна с крышкой </v>
          </cell>
          <cell r="B38" t="str">
            <v>шт</v>
          </cell>
          <cell r="C38">
            <v>69</v>
          </cell>
        </row>
        <row r="39">
          <cell r="A39" t="str">
            <v>Термокожух ( пункт 1.10) он нетребуется, т.к камера уже идет в термокожухе</v>
          </cell>
          <cell r="B39" t="str">
            <v>шт</v>
          </cell>
          <cell r="C39">
            <v>0</v>
          </cell>
        </row>
        <row r="40">
          <cell r="A40" t="str">
            <v xml:space="preserve">Термокожух ( пункт 1.11) SVS - 26 </v>
          </cell>
          <cell r="B40" t="str">
            <v>шт</v>
          </cell>
          <cell r="C40">
            <v>5365</v>
          </cell>
        </row>
        <row r="41">
          <cell r="A41" t="str">
            <v>Удаленное рабочее место серверная программное обеспечение</v>
          </cell>
          <cell r="B41" t="str">
            <v>шт</v>
          </cell>
          <cell r="C41">
            <v>7636</v>
          </cell>
        </row>
        <row r="42">
          <cell r="A42" t="str">
            <v>Удлинитель KVM USB, 150 м. по UTP кат. 5, ASIC, с кабелем</v>
          </cell>
          <cell r="B42" t="str">
            <v>шт</v>
          </cell>
          <cell r="C42">
            <v>11000</v>
          </cell>
        </row>
        <row r="43">
          <cell r="A43" t="str">
            <v>Управляемый коммутатор L2+ с 24 SFP-слотами 100BASE-X и 4 SFP-слотами 1000BASE-X из которых 2 совмещены с портами Gigabit Ethernet</v>
          </cell>
          <cell r="B43" t="str">
            <v>шт</v>
          </cell>
          <cell r="C43">
            <v>20700</v>
          </cell>
        </row>
        <row r="44">
          <cell r="A44" t="str">
            <v xml:space="preserve">Устроиство грозозащиты для локально вычислительной сети SP006p </v>
          </cell>
          <cell r="B44" t="str">
            <v>шт</v>
          </cell>
          <cell r="C44">
            <v>2049</v>
          </cell>
        </row>
        <row r="45">
          <cell r="A45" t="str">
            <v>Фото реле ФР 602 серый, макс. нагр. 4400 Вт, IP 44</v>
          </cell>
          <cell r="B45" t="str">
            <v>шт</v>
          </cell>
          <cell r="C45">
            <v>193</v>
          </cell>
        </row>
        <row r="46">
          <cell r="A46" t="str">
            <v>шкаф телекомуникационный 33 U (600*1000) дверь перфорированная</v>
          </cell>
          <cell r="B46" t="str">
            <v>шт</v>
          </cell>
          <cell r="C46">
            <v>27140</v>
          </cell>
        </row>
        <row r="47">
          <cell r="A47" t="str">
            <v>шлейф sas sff-8087,06m</v>
          </cell>
          <cell r="B47" t="str">
            <v>шт</v>
          </cell>
          <cell r="C47">
            <v>2200</v>
          </cell>
        </row>
        <row r="48">
          <cell r="A48" t="str">
            <v>Шнур 2 пигтейла sc-sc,9/125 upc,0.9 mm, 2*1, upc exalan</v>
          </cell>
          <cell r="B48" t="str">
            <v>шт</v>
          </cell>
          <cell r="C48">
            <v>143</v>
          </cell>
        </row>
        <row r="49">
          <cell r="A49" t="str">
            <v>Ядро системы "Интеллект" (guardant) ПО</v>
          </cell>
          <cell r="B49" t="str">
            <v>шт</v>
          </cell>
          <cell r="C49">
            <v>12236</v>
          </cell>
        </row>
        <row r="50">
          <cell r="A50" t="str">
            <v xml:space="preserve">   - Шкаф ШРМ-2-2для размещения муфт и запасов ОК 0,4х0,9х0,3</v>
          </cell>
          <cell r="B50" t="str">
            <v>шт</v>
          </cell>
          <cell r="C50">
            <v>2993</v>
          </cell>
        </row>
        <row r="51">
          <cell r="A51" t="str">
            <v xml:space="preserve">   - Муфта МОГ-СПЛИТ/252-22-1КТ3645</v>
          </cell>
          <cell r="B51" t="str">
            <v>шт</v>
          </cell>
          <cell r="C51">
            <v>2348.1999999999998</v>
          </cell>
        </row>
        <row r="52">
          <cell r="A52" t="str">
            <v xml:space="preserve">   - Скоба для крепления трубы</v>
          </cell>
          <cell r="B52" t="str">
            <v>шт</v>
          </cell>
          <cell r="C52">
            <v>1.4</v>
          </cell>
        </row>
        <row r="53">
          <cell r="A53" t="str">
            <v xml:space="preserve">   - Розетка абоненская ШКОН-ПА-1</v>
          </cell>
          <cell r="B53" t="str">
            <v>шт</v>
          </cell>
          <cell r="C53">
            <v>35</v>
          </cell>
        </row>
        <row r="54">
          <cell r="A54" t="str">
            <v xml:space="preserve">   - Радиоприемник Лира РП-248-1</v>
          </cell>
          <cell r="B54" t="str">
            <v>шт</v>
          </cell>
          <cell r="C54">
            <v>1230</v>
          </cell>
        </row>
        <row r="55">
          <cell r="A55" t="str">
            <v xml:space="preserve">   - Металлорукав РЗ-ЦХ 32мм</v>
          </cell>
          <cell r="B55" t="str">
            <v>м</v>
          </cell>
          <cell r="C55">
            <v>27.49</v>
          </cell>
        </row>
        <row r="56">
          <cell r="A56" t="str">
            <v xml:space="preserve">   - Кабель оптоволоконный ДПТс-П-24А-3,5кН</v>
          </cell>
          <cell r="B56" t="str">
            <v>м</v>
          </cell>
          <cell r="C56">
            <v>40.58</v>
          </cell>
        </row>
        <row r="57">
          <cell r="A57" t="str">
            <v xml:space="preserve">   - Кабель оптоволоконный ДПО-П-24А-2,7кН</v>
          </cell>
          <cell r="B57" t="str">
            <v>м</v>
          </cell>
          <cell r="C57">
            <v>39.74</v>
          </cell>
        </row>
      </sheetData>
      <sheetData sheetId="19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 Адаптер АПС45</v>
          </cell>
          <cell r="B2" t="str">
            <v>шт</v>
          </cell>
          <cell r="C2">
            <v>870</v>
          </cell>
        </row>
        <row r="3">
          <cell r="A3" t="str">
            <v xml:space="preserve">    Выключатель автоматический двухполюсный Iн=1А, харка С,ВА47292р 1А</v>
          </cell>
          <cell r="B3" t="str">
            <v>шт</v>
          </cell>
          <cell r="C3">
            <v>96.84</v>
          </cell>
        </row>
        <row r="4">
          <cell r="A4" t="str">
            <v xml:space="preserve">    Гильза 100мм для датчика ESMU, Danfos</v>
          </cell>
          <cell r="B4" t="str">
            <v>шт</v>
          </cell>
          <cell r="C4">
            <v>3060</v>
          </cell>
        </row>
        <row r="5">
          <cell r="A5" t="str">
            <v xml:space="preserve">    Гофротруба.с протяж.d16</v>
          </cell>
          <cell r="B5" t="str">
            <v>м</v>
          </cell>
          <cell r="C5">
            <v>4.0999999999999996</v>
          </cell>
        </row>
        <row r="6">
          <cell r="A6" t="str">
            <v xml:space="preserve">    Гофротруба.с протяж.d20</v>
          </cell>
          <cell r="B6" t="str">
            <v>м</v>
          </cell>
          <cell r="C6">
            <v>5.7</v>
          </cell>
        </row>
        <row r="7">
          <cell r="A7" t="str">
            <v xml:space="preserve">    Гофротруба.с протяж.d25</v>
          </cell>
          <cell r="B7" t="str">
            <v>м</v>
          </cell>
          <cell r="C7">
            <v>8.1999999999999993</v>
          </cell>
        </row>
        <row r="8">
          <cell r="A8" t="str">
            <v xml:space="preserve">    Датчик  температуры  воды  канальный РТ1000</v>
          </cell>
          <cell r="B8" t="str">
            <v>шт</v>
          </cell>
          <cell r="C8">
            <v>885</v>
          </cell>
        </row>
        <row r="9">
          <cell r="A9" t="str">
            <v xml:space="preserve">    Датчик  температуры  воды  накладной РТ1000</v>
          </cell>
          <cell r="B9" t="str">
            <v>шт</v>
          </cell>
          <cell r="C9">
            <v>915</v>
          </cell>
        </row>
        <row r="10">
          <cell r="A10" t="str">
            <v xml:space="preserve">    Датчик защиты от сухого хода WMS.3/4" DE</v>
          </cell>
          <cell r="B10" t="str">
            <v>шт</v>
          </cell>
          <cell r="C10">
            <v>7702</v>
          </cell>
        </row>
        <row r="11">
          <cell r="A11" t="str">
            <v xml:space="preserve">    Датчик температуры наружного воздуха ESMT</v>
          </cell>
          <cell r="B11" t="str">
            <v>шт</v>
          </cell>
          <cell r="C11">
            <v>2480</v>
          </cell>
        </row>
        <row r="12">
          <cell r="A12" t="str">
            <v xml:space="preserve">    Датчик температуры, погружной, Рt 1000, 100мм,	ESMU		Фирма Danfoss	шт	2		_x000D_
			нержавеющая сталь,  диапазон температуры  0 …140?С,	(кодовый номер</v>
          </cell>
          <cell r="B12" t="str">
            <v>шт</v>
          </cell>
          <cell r="C12">
            <v>3635</v>
          </cell>
        </row>
        <row r="13">
          <cell r="A13" t="str">
            <v xml:space="preserve">    Дистанционный  пульт  управления  ПУД ( в  комплекте  переключатель,  лампа  зеленая  220В)</v>
          </cell>
          <cell r="B13" t="str">
            <v>шт</v>
          </cell>
          <cell r="C13">
            <v>850</v>
          </cell>
        </row>
        <row r="14">
          <cell r="A14" t="str">
            <v xml:space="preserve">    Дифференциальный  датчик  давления РS 500</v>
          </cell>
          <cell r="B14" t="str">
            <v>шт</v>
          </cell>
          <cell r="C14">
            <v>1120</v>
          </cell>
        </row>
        <row r="15">
          <cell r="A15" t="str">
            <v xml:space="preserve">    Имитатор расходомера Ду20</v>
          </cell>
          <cell r="B15" t="str">
            <v>шт</v>
          </cell>
          <cell r="C15">
            <v>800</v>
          </cell>
        </row>
        <row r="16">
          <cell r="A16" t="str">
            <v xml:space="preserve">    Имитатор расходомера Ду32</v>
          </cell>
          <cell r="B16" t="str">
            <v>шт</v>
          </cell>
          <cell r="C16">
            <v>900</v>
          </cell>
        </row>
        <row r="17">
          <cell r="A17" t="str">
            <v xml:space="preserve">    Источник питания ~220/ 12В; ТУ4354004465265362006 БП30БД312</v>
          </cell>
          <cell r="B17" t="str">
            <v>шт</v>
          </cell>
          <cell r="C17">
            <v>1350</v>
          </cell>
        </row>
        <row r="18">
          <cell r="A18" t="str">
            <v xml:space="preserve">    Кабель UTP 4x2x0,5</v>
          </cell>
          <cell r="B18" t="str">
            <v>м</v>
          </cell>
          <cell r="C18">
            <v>10.75</v>
          </cell>
        </row>
        <row r="19">
          <cell r="A19" t="str">
            <v xml:space="preserve">    Кабель ВВГ 3х 1,5</v>
          </cell>
          <cell r="B19" t="str">
            <v>м</v>
          </cell>
          <cell r="C19">
            <v>20.6</v>
          </cell>
        </row>
        <row r="20">
          <cell r="A20" t="str">
            <v xml:space="preserve">    Кабель ВВГНГ3*2.5</v>
          </cell>
          <cell r="B20" t="str">
            <v>м</v>
          </cell>
          <cell r="C20">
            <v>33.700000000000003</v>
          </cell>
        </row>
        <row r="21">
          <cell r="A21" t="str">
            <v xml:space="preserve">    Кабель ВВГнгFRLS 3х1,5</v>
          </cell>
          <cell r="B21" t="str">
            <v>м</v>
          </cell>
          <cell r="C21">
            <v>71.819999999999993</v>
          </cell>
        </row>
        <row r="22">
          <cell r="A22" t="str">
            <v xml:space="preserve">    Кабель ВВГНГLS 4х 1,5</v>
          </cell>
          <cell r="B22" t="str">
            <v>м</v>
          </cell>
          <cell r="C22">
            <v>28.2</v>
          </cell>
        </row>
        <row r="23">
          <cell r="A23" t="str">
            <v xml:space="preserve">    Кабель медный экранированный КММ 2х0,35</v>
          </cell>
          <cell r="B23" t="str">
            <v>м</v>
          </cell>
          <cell r="C23">
            <v>12.3</v>
          </cell>
        </row>
        <row r="24">
          <cell r="A24" t="str">
            <v xml:space="preserve">    Кабель медный экранированный КММ 4х0,35</v>
          </cell>
          <cell r="B24" t="str">
            <v>м</v>
          </cell>
          <cell r="C24">
            <v>17.399999999999999</v>
          </cell>
        </row>
        <row r="25">
          <cell r="A25" t="str">
            <v xml:space="preserve">    Кабель ШВВП 2х0,5</v>
          </cell>
          <cell r="B25" t="str">
            <v>м</v>
          </cell>
          <cell r="C25">
            <v>5.6</v>
          </cell>
        </row>
        <row r="26">
          <cell r="A26" t="str">
            <v xml:space="preserve">    Кабельканал ЭЛЕКОР 25*25мм</v>
          </cell>
          <cell r="B26" t="str">
            <v>м</v>
          </cell>
          <cell r="C26">
            <v>24.2</v>
          </cell>
        </row>
        <row r="27">
          <cell r="A27" t="str">
            <v xml:space="preserve">    КВВГ4х1,0</v>
          </cell>
          <cell r="B27" t="str">
            <v>м</v>
          </cell>
          <cell r="C27">
            <v>28.8</v>
          </cell>
        </row>
        <row r="28">
          <cell r="A28" t="str">
            <v xml:space="preserve">    КВВГНГFRLS4*1.5</v>
          </cell>
          <cell r="B28" t="str">
            <v>м</v>
          </cell>
          <cell r="C28">
            <v>29.3</v>
          </cell>
        </row>
        <row r="29">
          <cell r="A29" t="str">
            <v xml:space="preserve">    КВВГНГFRLS7*1.5</v>
          </cell>
          <cell r="B29" t="str">
            <v>м</v>
          </cell>
          <cell r="C29">
            <v>49.4</v>
          </cell>
        </row>
        <row r="30">
          <cell r="A30" t="str">
            <v xml:space="preserve">    КВВГЭ 4х1,0</v>
          </cell>
          <cell r="B30" t="str">
            <v>м</v>
          </cell>
          <cell r="C30">
            <v>34.409999999999997</v>
          </cell>
        </row>
        <row r="31">
          <cell r="A31" t="str">
            <v xml:space="preserve">    Клавиша проветривания AS500 LTA24</v>
          </cell>
          <cell r="B31" t="str">
            <v>шт</v>
          </cell>
          <cell r="C31">
            <v>1438</v>
          </cell>
        </row>
        <row r="32">
          <cell r="A32" t="str">
            <v xml:space="preserve">    Клапан обратный латунный Ду32 пружинный муфтовый</v>
          </cell>
          <cell r="B32" t="str">
            <v>шт</v>
          </cell>
          <cell r="C32">
            <v>199.5</v>
          </cell>
        </row>
        <row r="33">
          <cell r="A33" t="str">
            <v xml:space="preserve">    Клипсадержатель с защ.16</v>
          </cell>
          <cell r="B33" t="str">
            <v>шт</v>
          </cell>
          <cell r="C33">
            <v>1.8</v>
          </cell>
        </row>
        <row r="34">
          <cell r="A34" t="str">
            <v xml:space="preserve">    Кнопка аварийная пожарная RWA Taster FT4/24 V DC VdS (GEZE) 099561</v>
          </cell>
          <cell r="B34" t="str">
            <v>шт</v>
          </cell>
          <cell r="C34">
            <v>5129</v>
          </cell>
        </row>
        <row r="35">
          <cell r="A35" t="str">
            <v xml:space="preserve">    Комплект термометров сопротивления платиновых, технических, разностных 100П, четырехпроводных, с поверкой Danfoss КТПТР011100</v>
          </cell>
          <cell r="B35" t="str">
            <v>кт</v>
          </cell>
          <cell r="C35">
            <v>2356</v>
          </cell>
        </row>
        <row r="36">
          <cell r="A36" t="str">
            <v xml:space="preserve">    Кран 3х ход. с фланцем 11б38бк для манометра</v>
          </cell>
          <cell r="B36" t="str">
            <v>шт</v>
          </cell>
          <cell r="C36">
            <v>320</v>
          </cell>
        </row>
        <row r="37">
          <cell r="A37" t="str">
            <v xml:space="preserve">    Кран шаровый VALTEC 32мм х1", латунь</v>
          </cell>
          <cell r="B37" t="str">
            <v>шт</v>
          </cell>
          <cell r="C37">
            <v>450</v>
          </cell>
        </row>
        <row r="38">
          <cell r="A38" t="str">
            <v xml:space="preserve">    Кран шаровый латунный Valtec, Ду 15 (муфтовый)</v>
          </cell>
          <cell r="B38" t="str">
            <v>шт</v>
          </cell>
          <cell r="C38">
            <v>450</v>
          </cell>
        </row>
        <row r="39">
          <cell r="A39" t="str">
            <v xml:space="preserve">    Лоток перф.100*50 ПРЛПМЗТ100</v>
          </cell>
          <cell r="B39" t="str">
            <v>м</v>
          </cell>
          <cell r="C39">
            <v>130</v>
          </cell>
        </row>
        <row r="40">
          <cell r="A40" t="str">
            <v xml:space="preserve">    Манометр МП100М (металлический корпус), пределы измерений 01.0/1.6Мпа</v>
          </cell>
          <cell r="B40" t="str">
            <v>шт</v>
          </cell>
          <cell r="C40">
            <v>248</v>
          </cell>
        </row>
        <row r="41">
          <cell r="A41" t="str">
            <v xml:space="preserve">    Манометр радиальный MDR 50/6*1/4" (50 мм, 06 бар)</v>
          </cell>
          <cell r="B41" t="str">
            <v>шт</v>
          </cell>
          <cell r="C41">
            <v>220</v>
          </cell>
        </row>
        <row r="42">
          <cell r="A42" t="str">
            <v xml:space="preserve">    Манометр с радиальным штуцером без фланца, с диапазоном: 0...4 кгс/см? МП3У4.2,5Р</v>
          </cell>
          <cell r="B42" t="str">
            <v>шт</v>
          </cell>
          <cell r="C42">
            <v>248</v>
          </cell>
        </row>
        <row r="43">
          <cell r="A43" t="str">
            <v xml:space="preserve">    Металлорукав O18мм РЗЦХШ18</v>
          </cell>
          <cell r="B43" t="str">
            <v>м</v>
          </cell>
          <cell r="C43">
            <v>18.399999999999999</v>
          </cell>
        </row>
        <row r="44">
          <cell r="A44" t="str">
            <v xml:space="preserve">    Муфта переходная 32х15 оцинк.</v>
          </cell>
          <cell r="B44" t="str">
            <v>шт</v>
          </cell>
          <cell r="C44">
            <v>18.41</v>
          </cell>
        </row>
        <row r="45">
          <cell r="A45" t="str">
            <v xml:space="preserve">    Отборное устройство прямое ЗК142198 УСТ1а</v>
          </cell>
          <cell r="B45" t="str">
            <v>шт</v>
          </cell>
          <cell r="C45">
            <v>540</v>
          </cell>
        </row>
        <row r="46">
          <cell r="A46" t="str">
            <v xml:space="preserve">    Отборное устройство У1а ЗК142102</v>
          </cell>
          <cell r="B46" t="str">
            <v>шт</v>
          </cell>
          <cell r="C46">
            <v>1030</v>
          </cell>
        </row>
        <row r="47">
          <cell r="A47" t="str">
            <v xml:space="preserve">    Отборное устройство У1а ЗК142202</v>
          </cell>
          <cell r="B47" t="str">
            <v>шт</v>
          </cell>
          <cell r="C47">
            <v>1030</v>
          </cell>
        </row>
        <row r="48">
          <cell r="A48" t="str">
            <v xml:space="preserve">    Переход К32х2,525х2,0</v>
          </cell>
          <cell r="B48" t="str">
            <v>шт</v>
          </cell>
          <cell r="C48">
            <v>215</v>
          </cell>
        </row>
        <row r="49">
          <cell r="A49" t="str">
            <v xml:space="preserve">    Пост  кнопочный,  «Ц»,  «Ч»,  1з,  «Пуск», IP54 ПКЕ 2221У2</v>
          </cell>
          <cell r="B49" t="str">
            <v>шт</v>
          </cell>
          <cell r="C49">
            <v>118</v>
          </cell>
        </row>
        <row r="50">
          <cell r="A50" t="str">
            <v xml:space="preserve">    Преобразователь расхода ПРЭМ 20 ГС L0// Класс B1 с источниками питания</v>
          </cell>
          <cell r="B50" t="str">
            <v>шт</v>
          </cell>
          <cell r="C50">
            <v>19776</v>
          </cell>
        </row>
        <row r="51">
          <cell r="A51" t="str">
            <v xml:space="preserve">    Прибор управления Wilo SK712/d215 (30A)</v>
          </cell>
          <cell r="B51" t="str">
            <v>шт</v>
          </cell>
          <cell r="C51">
            <v>101836</v>
          </cell>
        </row>
        <row r="52">
          <cell r="A52" t="str">
            <v xml:space="preserve">    Прибор управления, контроля и защиты насосов WILO SK712</v>
          </cell>
          <cell r="B52" t="str">
            <v>шт</v>
          </cell>
          <cell r="C52">
            <v>2460</v>
          </cell>
        </row>
        <row r="53">
          <cell r="A53" t="str">
            <v xml:space="preserve">    Пробка Ц15</v>
          </cell>
          <cell r="B53" t="str">
            <v>шт</v>
          </cell>
          <cell r="C53">
            <v>19.489999999999998</v>
          </cell>
        </row>
        <row r="54">
          <cell r="A54" t="str">
            <v xml:space="preserve">    Провод МКЭШ  2х0,75</v>
          </cell>
          <cell r="B54" t="str">
            <v>м</v>
          </cell>
          <cell r="C54">
            <v>27.1</v>
          </cell>
        </row>
        <row r="55">
          <cell r="A55" t="str">
            <v xml:space="preserve">    Провод ПВС 2х0,75</v>
          </cell>
          <cell r="B55" t="str">
            <v>м</v>
          </cell>
          <cell r="C55">
            <v>10.7</v>
          </cell>
        </row>
        <row r="56">
          <cell r="A56" t="str">
            <v xml:space="preserve">    Провод ПВС 3х0,75</v>
          </cell>
          <cell r="B56" t="str">
            <v>м</v>
          </cell>
          <cell r="C56">
            <v>14</v>
          </cell>
        </row>
        <row r="57">
          <cell r="A57" t="str">
            <v xml:space="preserve">    Провод ПВС 4х0,75</v>
          </cell>
          <cell r="B57" t="str">
            <v>м</v>
          </cell>
          <cell r="C57">
            <v>17.899999999999999</v>
          </cell>
        </row>
      </sheetData>
      <sheetData sheetId="20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Конструкции металлические кровли</v>
          </cell>
        </row>
        <row r="10">
          <cell r="A10" t="str">
            <v>Модули</v>
          </cell>
        </row>
        <row r="11">
          <cell r="A11" t="str">
            <v>Наружные стены</v>
          </cell>
        </row>
        <row r="12">
          <cell r="A12" t="str">
            <v>Кровля</v>
          </cell>
        </row>
        <row r="13">
          <cell r="A13" t="str">
            <v xml:space="preserve">Проемы </v>
          </cell>
        </row>
        <row r="14">
          <cell r="A14" t="str">
            <v>Двери</v>
          </cell>
        </row>
        <row r="15">
          <cell r="A15" t="str">
            <v>Окна</v>
          </cell>
        </row>
        <row r="16">
          <cell r="A16" t="str">
            <v>Окна ПВХ (входят в стоимость стандартного модуля)</v>
          </cell>
        </row>
        <row r="17">
          <cell r="A17" t="str">
            <v>Ворота</v>
          </cell>
        </row>
        <row r="18">
          <cell r="A18" t="str">
            <v>Внутренние перегородки</v>
          </cell>
        </row>
        <row r="19">
          <cell r="A19" t="str">
            <v>Отделочные работы</v>
          </cell>
        </row>
        <row r="20">
          <cell r="A20" t="str">
            <v>Лестницы, крыльца</v>
          </cell>
        </row>
        <row r="21">
          <cell r="A21" t="str">
            <v>Отмостка, благоустройство, цоколь</v>
          </cell>
        </row>
        <row r="22">
          <cell r="A22" t="str">
            <v>ИТОГО</v>
          </cell>
        </row>
        <row r="23">
          <cell r="A23" t="str">
            <v>Неучтенные работы и материалы 5%</v>
          </cell>
        </row>
        <row r="24">
          <cell r="A24" t="str">
            <v>ИТОГО ОБЩЕСТРОИТЕЛЬНЫЕ РАБОТЫ:</v>
          </cell>
        </row>
        <row r="25">
          <cell r="A25" t="str">
            <v>Накладные расходы</v>
          </cell>
          <cell r="B25" t="str">
            <v>%</v>
          </cell>
          <cell r="C25">
            <v>8</v>
          </cell>
        </row>
        <row r="26">
          <cell r="A26" t="str">
            <v>Инженерные сети:</v>
          </cell>
        </row>
        <row r="27">
          <cell r="A27" t="str">
            <v>Проектные работы 1катег.</v>
          </cell>
          <cell r="B27" t="str">
            <v>м2</v>
          </cell>
          <cell r="C27">
            <v>730</v>
          </cell>
        </row>
        <row r="28">
          <cell r="A28" t="str">
            <v>Проектные работы 2катег.</v>
          </cell>
          <cell r="B28" t="str">
            <v>м2</v>
          </cell>
          <cell r="C28">
            <v>950</v>
          </cell>
        </row>
        <row r="29">
          <cell r="A29" t="str">
            <v>Проектные работы 3катег.</v>
          </cell>
          <cell r="B29" t="str">
            <v>м2</v>
          </cell>
          <cell r="C29">
            <v>1200</v>
          </cell>
        </row>
        <row r="30">
          <cell r="A30" t="str">
            <v>Работа крана 2,5 месяца</v>
          </cell>
        </row>
        <row r="31">
          <cell r="A31" t="str">
            <v>Кран-балка 2 т</v>
          </cell>
        </row>
        <row r="32">
          <cell r="A32" t="str">
            <v>Доставка Новосибирск-Якутия</v>
          </cell>
          <cell r="B32" t="str">
            <v>рейс</v>
          </cell>
          <cell r="C32">
            <v>350000</v>
          </cell>
        </row>
        <row r="33">
          <cell r="A33" t="str">
            <v>Доставка Новосибирск-Ханты-мансийск-Нягань-с.Приобье</v>
          </cell>
          <cell r="B33" t="str">
            <v>рейс</v>
          </cell>
        </row>
        <row r="36">
          <cell r="A36" t="str">
            <v>Себестоимость всего комплекса строительства:</v>
          </cell>
        </row>
        <row r="37">
          <cell r="A37" t="str">
            <v>Количество машин на доставку/бетон по 5 м3/щебень по 10 т: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Земляные работы"/>
      <sheetName val="Фундаменты"/>
      <sheetName val="Полы, перекрытия"/>
      <sheetName val="Металлокаркас"/>
      <sheetName val="Наружные стены"/>
      <sheetName val="Кровля"/>
      <sheetName val="Двери"/>
      <sheetName val="Окна"/>
      <sheetName val="Ворота"/>
      <sheetName val="Перегородки"/>
      <sheetName val="Отделка"/>
      <sheetName val="Лестницы, крыльца"/>
      <sheetName val="БУ, отмостка, цоко"/>
      <sheetName val="ЭОМ"/>
      <sheetName val="ОиВ"/>
      <sheetName val="ВиК"/>
      <sheetName val="АПС"/>
      <sheetName val="СКС"/>
      <sheetName val="Прочие"/>
    </sheetNames>
    <definedNames>
      <definedName name="Прайс" refersTo="='Отделка'!$A$1:$C$72" sheetId="11"/>
    </definedNames>
    <sheetDataSet>
      <sheetData sheetId="0" refreshError="1">
        <row r="1">
          <cell r="A1" t="str">
            <v>Общежитие для вахтового посёлка</v>
          </cell>
          <cell r="B1" t="str">
            <v>Общежитие для вахтового посёлка</v>
          </cell>
        </row>
        <row r="2">
          <cell r="A2">
            <v>1</v>
          </cell>
          <cell r="B2" t="str">
            <v>Наименование объекта:</v>
          </cell>
          <cell r="C2" t="str">
            <v>Общежитие для вахтового посёлка</v>
          </cell>
        </row>
        <row r="3">
          <cell r="A3">
            <v>2</v>
          </cell>
          <cell r="B3" t="str">
            <v>Заказчик:</v>
          </cell>
          <cell r="C3" t="str">
            <v>Газпром, НПА Вира Реалтайм</v>
          </cell>
        </row>
        <row r="4">
          <cell r="A4">
            <v>3</v>
          </cell>
          <cell r="B4" t="str">
            <v>Место строительства:</v>
          </cell>
          <cell r="C4" t="str">
            <v>Северный Ямал</v>
          </cell>
        </row>
        <row r="5">
          <cell r="A5">
            <v>4</v>
          </cell>
          <cell r="B5" t="str">
            <v>Площадь здания по осям:</v>
          </cell>
          <cell r="C5">
            <v>1148.3999999999999</v>
          </cell>
        </row>
        <row r="6">
          <cell r="A6">
            <v>5</v>
          </cell>
          <cell r="B6" t="str">
            <v>Этажность здания:</v>
          </cell>
          <cell r="C6">
            <v>3</v>
          </cell>
        </row>
        <row r="7">
          <cell r="A7">
            <v>6</v>
          </cell>
          <cell r="B7" t="str">
            <v>Длина/ширина</v>
          </cell>
          <cell r="C7" t="str">
            <v>66х17,4м</v>
          </cell>
        </row>
        <row r="8">
          <cell r="A8">
            <v>7</v>
          </cell>
          <cell r="B8" t="str">
            <v>Высота внутренняя этажа/высота общая здания:</v>
          </cell>
          <cell r="C8" t="str">
            <v>3,3/16,64</v>
          </cell>
        </row>
        <row r="9">
          <cell r="A9">
            <v>8</v>
          </cell>
          <cell r="B9" t="str">
            <v>Расчетная толщина сэндвич-паленей (кровля):</v>
          </cell>
          <cell r="C9">
            <v>250</v>
          </cell>
        </row>
        <row r="10">
          <cell r="A10">
            <v>9</v>
          </cell>
          <cell r="B10" t="str">
            <v>Расчетная толщина сэндвич-паленей (стены):</v>
          </cell>
          <cell r="C10">
            <v>250</v>
          </cell>
        </row>
        <row r="11">
          <cell r="A11">
            <v>10</v>
          </cell>
          <cell r="B11" t="str">
            <v>Удаленность от крупных городов (где есть ЖБИ, спецтехника и тд), особые условия доставки:</v>
          </cell>
          <cell r="C11" t="str">
            <v>-</v>
          </cell>
        </row>
        <row r="12">
          <cell r="A12">
            <v>11</v>
          </cell>
          <cell r="B12" t="str">
            <v>Примечания:</v>
          </cell>
          <cell r="C12" t="str">
            <v>-</v>
          </cell>
        </row>
        <row r="13">
          <cell r="A13">
            <v>12</v>
          </cell>
          <cell r="B13" t="str">
            <v>Земляные работы.</v>
          </cell>
        </row>
        <row r="14">
          <cell r="A14">
            <v>13</v>
          </cell>
          <cell r="B14" t="str">
            <v>Разметка и вынос осей</v>
          </cell>
          <cell r="C14" t="str">
            <v>чел/час</v>
          </cell>
        </row>
        <row r="15">
          <cell r="A15">
            <v>14</v>
          </cell>
          <cell r="B15" t="str">
            <v>Работа бульдозера</v>
          </cell>
          <cell r="C15" t="str">
            <v>маш/час</v>
          </cell>
        </row>
        <row r="16">
          <cell r="B16" t="str">
            <v>-</v>
          </cell>
          <cell r="C16" t="str">
            <v>-</v>
          </cell>
        </row>
        <row r="17">
          <cell r="B17" t="str">
            <v>-</v>
          </cell>
          <cell r="C17" t="str">
            <v>-</v>
          </cell>
        </row>
        <row r="18">
          <cell r="A18">
            <v>15</v>
          </cell>
          <cell r="B18" t="str">
            <v>-</v>
          </cell>
          <cell r="C18" t="str">
            <v>-</v>
          </cell>
        </row>
        <row r="19">
          <cell r="A19">
            <v>16</v>
          </cell>
          <cell r="B19" t="str">
            <v>ИТОГО по разделу:</v>
          </cell>
        </row>
        <row r="20">
          <cell r="A20">
            <v>17</v>
          </cell>
          <cell r="B20" t="str">
            <v>Свайное поле из буроопускных металлических свай 284шт длиной 14м диаметром 300мм</v>
          </cell>
        </row>
        <row r="21">
          <cell r="A21">
            <v>18</v>
          </cell>
          <cell r="B21" t="str">
            <v>Бурение скважин диам.200-300мм с погружением обсадной трубы</v>
          </cell>
          <cell r="C21" t="str">
            <v>м</v>
          </cell>
        </row>
        <row r="22">
          <cell r="A22">
            <v>19</v>
          </cell>
          <cell r="B22" t="str">
            <v>Обсадная труба Ду 299х7,5мм</v>
          </cell>
          <cell r="C22" t="str">
            <v>тн</v>
          </cell>
        </row>
        <row r="23">
          <cell r="A23">
            <v>20</v>
          </cell>
          <cell r="B23" t="str">
            <v>Заполнение полых свай бетоном</v>
          </cell>
          <cell r="C23" t="str">
            <v>м3</v>
          </cell>
        </row>
        <row r="24">
          <cell r="A24">
            <v>21</v>
          </cell>
          <cell r="B24" t="str">
            <v>Приготовление бетона В15</v>
          </cell>
          <cell r="C24" t="str">
            <v>м3</v>
          </cell>
        </row>
        <row r="25">
          <cell r="B25" t="str">
            <v>Цемент М-600</v>
          </cell>
          <cell r="C25" t="str">
            <v>тн</v>
          </cell>
        </row>
        <row r="26">
          <cell r="B26" t="str">
            <v>Щебень строительный ( фракция 20-40)</v>
          </cell>
          <cell r="C26" t="str">
            <v>м3</v>
          </cell>
        </row>
        <row r="27">
          <cell r="B27" t="str">
            <v>Песок</v>
          </cell>
          <cell r="C27" t="str">
            <v>м3</v>
          </cell>
        </row>
        <row r="28">
          <cell r="A28">
            <v>22</v>
          </cell>
          <cell r="B28" t="str">
            <v>Вода</v>
          </cell>
          <cell r="C28" t="str">
            <v>м3</v>
          </cell>
        </row>
        <row r="29">
          <cell r="B29" t="str">
            <v>Антикорозионная защита оголовков свай</v>
          </cell>
          <cell r="C29" t="str">
            <v>м2</v>
          </cell>
        </row>
        <row r="30">
          <cell r="B30" t="str">
            <v>Грунтовка ГФ-021</v>
          </cell>
          <cell r="C30" t="str">
            <v>кг</v>
          </cell>
        </row>
        <row r="31">
          <cell r="B31" t="str">
            <v>Мастика "Вектор" 0,25 кг/м2</v>
          </cell>
          <cell r="C31" t="str">
            <v>кг</v>
          </cell>
        </row>
        <row r="32">
          <cell r="A32">
            <v>23</v>
          </cell>
          <cell r="B32" t="str">
            <v>ИТОГО по разделу:</v>
          </cell>
        </row>
        <row r="33">
          <cell r="A33">
            <v>24</v>
          </cell>
          <cell r="B33" t="str">
            <v>Наружные стены холодного подполья</v>
          </cell>
        </row>
        <row r="34">
          <cell r="A34">
            <v>25</v>
          </cell>
          <cell r="B34" t="str">
            <v>Устройство песчанного основания</v>
          </cell>
          <cell r="C34" t="str">
            <v>м3</v>
          </cell>
        </row>
        <row r="35">
          <cell r="A35">
            <v>26</v>
          </cell>
          <cell r="B35" t="str">
            <v>Песок</v>
          </cell>
          <cell r="C35" t="str">
            <v>м3</v>
          </cell>
        </row>
        <row r="36">
          <cell r="A36">
            <v>27</v>
          </cell>
          <cell r="B36" t="str">
            <v>Устройство стен фундаментов из блоков ФБС</v>
          </cell>
          <cell r="C36" t="str">
            <v>шт</v>
          </cell>
        </row>
        <row r="37">
          <cell r="A37" t="e">
            <v>#REF!</v>
          </cell>
          <cell r="B37" t="str">
            <v>Блоки ФБС 24.3.6т</v>
          </cell>
          <cell r="C37" t="str">
            <v>шт</v>
          </cell>
        </row>
        <row r="38">
          <cell r="B38" t="str">
            <v>Устройство ж/б конструкций монолитного пояса</v>
          </cell>
          <cell r="C38" t="str">
            <v>м3</v>
          </cell>
        </row>
        <row r="39">
          <cell r="B39" t="str">
            <v>Приготовление бетона В15</v>
          </cell>
          <cell r="C39" t="str">
            <v>м3</v>
          </cell>
        </row>
        <row r="40">
          <cell r="B40" t="str">
            <v>Цемент М-600</v>
          </cell>
          <cell r="C40" t="str">
            <v>тн</v>
          </cell>
        </row>
        <row r="41">
          <cell r="A41" t="e">
            <v>#REF!</v>
          </cell>
          <cell r="B41" t="str">
            <v>Щебень строительный ( фракция 20-40)</v>
          </cell>
          <cell r="C41" t="str">
            <v>м3</v>
          </cell>
        </row>
        <row r="42">
          <cell r="A42" t="e">
            <v>#REF!</v>
          </cell>
          <cell r="B42" t="str">
            <v>Песок</v>
          </cell>
          <cell r="C42" t="str">
            <v>м3</v>
          </cell>
        </row>
        <row r="43">
          <cell r="A43" t="e">
            <v>#REF!</v>
          </cell>
          <cell r="B43" t="str">
            <v>Вода</v>
          </cell>
          <cell r="C43" t="str">
            <v>м3</v>
          </cell>
        </row>
        <row r="44">
          <cell r="B44" t="str">
            <v>Изготовление арматурных сеток и каркасов</v>
          </cell>
          <cell r="C44" t="str">
            <v>тн</v>
          </cell>
        </row>
        <row r="45">
          <cell r="B45" t="str">
            <v>Арматура</v>
          </cell>
          <cell r="C45" t="str">
            <v>т</v>
          </cell>
        </row>
        <row r="46">
          <cell r="A46" t="e">
            <v>#REF!</v>
          </cell>
          <cell r="B46" t="str">
            <v>ИТОГО по разделу:</v>
          </cell>
        </row>
        <row r="47">
          <cell r="A47" t="e">
            <v>#REF!</v>
          </cell>
          <cell r="B47" t="str">
            <v>Полы и прекрытия</v>
          </cell>
        </row>
        <row r="48">
          <cell r="A48" t="e">
            <v>#REF!</v>
          </cell>
          <cell r="B48" t="str">
            <v>Монтаж плит перекрытия до 10м2</v>
          </cell>
          <cell r="C48" t="str">
            <v>шт</v>
          </cell>
        </row>
        <row r="49">
          <cell r="A49" t="e">
            <v>#REF!</v>
          </cell>
          <cell r="B49" t="str">
            <v>Плита перекрытия ПК 72.12-8АтVт</v>
          </cell>
          <cell r="C49" t="str">
            <v>шт</v>
          </cell>
        </row>
        <row r="50">
          <cell r="B50" t="str">
            <v>Монтаж плит перекрытия до 5м2</v>
          </cell>
          <cell r="C50" t="str">
            <v>шт</v>
          </cell>
        </row>
        <row r="51">
          <cell r="B51" t="str">
            <v>Плита перекрытия ПК 30.12-8т</v>
          </cell>
          <cell r="C51" t="str">
            <v>шт</v>
          </cell>
        </row>
        <row r="52">
          <cell r="B52" t="str">
            <v>Устройство выравнивающей стяжки б=20мм</v>
          </cell>
          <cell r="C52" t="str">
            <v>м2</v>
          </cell>
        </row>
        <row r="53">
          <cell r="B53" t="str">
            <v>Приготовление пескобетона В7,5</v>
          </cell>
          <cell r="C53" t="str">
            <v>м3</v>
          </cell>
        </row>
        <row r="54">
          <cell r="B54" t="str">
            <v>Цемент М-600</v>
          </cell>
          <cell r="C54" t="str">
            <v>тн</v>
          </cell>
        </row>
        <row r="55">
          <cell r="B55" t="str">
            <v>Песок</v>
          </cell>
          <cell r="C55" t="str">
            <v>м3</v>
          </cell>
        </row>
        <row r="56">
          <cell r="B56" t="str">
            <v>Вода</v>
          </cell>
          <cell r="C56" t="str">
            <v>м3</v>
          </cell>
        </row>
        <row r="57">
          <cell r="B57" t="str">
            <v>Устройство гидро-пароизоляции прокладочной</v>
          </cell>
          <cell r="C57" t="str">
            <v>м2</v>
          </cell>
        </row>
        <row r="58">
          <cell r="B58" t="str">
            <v>ИЗОСПАН (гидро-пароизоляция)</v>
          </cell>
          <cell r="C58" t="str">
            <v>м2</v>
          </cell>
        </row>
        <row r="59">
          <cell r="B59" t="str">
            <v>Монтаж утеплителя без крепления</v>
          </cell>
          <cell r="C59" t="str">
            <v>м2</v>
          </cell>
        </row>
        <row r="60">
          <cell r="B60" t="str">
            <v>Утеплитель из экструдированного пенополистирола</v>
          </cell>
          <cell r="C60" t="str">
            <v>м3</v>
          </cell>
        </row>
        <row r="61">
          <cell r="B61" t="str">
            <v>Устройство полов бетонных</v>
          </cell>
          <cell r="C61" t="str">
            <v>м3</v>
          </cell>
        </row>
        <row r="62">
          <cell r="B62" t="str">
            <v>Приготовление бетона В15</v>
          </cell>
          <cell r="C62" t="str">
            <v>м3</v>
          </cell>
        </row>
        <row r="63">
          <cell r="B63" t="str">
            <v>Цемент М-600</v>
          </cell>
          <cell r="C63" t="str">
            <v>тн</v>
          </cell>
        </row>
        <row r="64">
          <cell r="B64" t="str">
            <v>Щебень строительный ( фракция 20-40)</v>
          </cell>
          <cell r="C64" t="str">
            <v>м3</v>
          </cell>
        </row>
        <row r="65">
          <cell r="B65" t="str">
            <v>Песок</v>
          </cell>
          <cell r="C65" t="str">
            <v>м3</v>
          </cell>
        </row>
        <row r="66">
          <cell r="B66" t="str">
            <v>Вода</v>
          </cell>
          <cell r="C66" t="str">
            <v>м3</v>
          </cell>
        </row>
        <row r="67">
          <cell r="B67" t="str">
            <v>Армирование конструкций полов</v>
          </cell>
          <cell r="C67" t="str">
            <v>т</v>
          </cell>
        </row>
        <row r="68">
          <cell r="B68" t="str">
            <v>Арматура диам.12мм, яч.200х200мм</v>
          </cell>
          <cell r="C68" t="str">
            <v>т</v>
          </cell>
        </row>
        <row r="69">
          <cell r="A69" t="e">
            <v>#REF!</v>
          </cell>
          <cell r="B69" t="str">
            <v>ИТОГО по разделу:</v>
          </cell>
        </row>
        <row r="70">
          <cell r="A70" t="e">
            <v>#REF!</v>
          </cell>
          <cell r="B70" t="str">
            <v>Металлокаркас:</v>
          </cell>
        </row>
        <row r="71">
          <cell r="A71" t="e">
            <v>#REF!</v>
          </cell>
          <cell r="B71" t="str">
            <v>Монтаж металлоконструкций</v>
          </cell>
          <cell r="C71" t="str">
            <v>т</v>
          </cell>
        </row>
        <row r="72">
          <cell r="A72" t="e">
            <v>#REF!</v>
          </cell>
          <cell r="B72" t="str">
            <v>Металлоконструкции каркаса, кровли, козырьков и лестниц заводского изготовления</v>
          </cell>
          <cell r="C72" t="str">
            <v>т</v>
          </cell>
        </row>
      </sheetData>
      <sheetData sheetId="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Разметка и вынос осей</v>
          </cell>
          <cell r="B2" t="str">
            <v>чел/час</v>
          </cell>
          <cell r="C2">
            <v>170</v>
          </cell>
        </row>
        <row r="3">
          <cell r="A3" t="str">
            <v>Работа бульдозера</v>
          </cell>
          <cell r="B3" t="str">
            <v>маш/час</v>
          </cell>
          <cell r="C3">
            <v>2000</v>
          </cell>
        </row>
        <row r="4">
          <cell r="A4" t="str">
            <v>Работа экскаватора</v>
          </cell>
          <cell r="B4" t="str">
            <v>маш/час</v>
          </cell>
          <cell r="C4">
            <v>2000</v>
          </cell>
        </row>
      </sheetData>
      <sheetData sheetId="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Бетон В 20</v>
          </cell>
          <cell r="B2" t="str">
            <v>м3</v>
          </cell>
          <cell r="C2">
            <v>4000</v>
          </cell>
        </row>
        <row r="3">
          <cell r="A3" t="str">
            <v>Арматура</v>
          </cell>
          <cell r="B3" t="str">
            <v>т</v>
          </cell>
          <cell r="C3">
            <v>28000</v>
          </cell>
        </row>
        <row r="4">
          <cell r="A4" t="str">
            <v>Закладные детали, болты и прочее</v>
          </cell>
          <cell r="B4" t="str">
            <v>т</v>
          </cell>
          <cell r="C4">
            <v>50000</v>
          </cell>
        </row>
        <row r="5">
          <cell r="A5" t="str">
            <v>Устройство ж/б конструкций</v>
          </cell>
          <cell r="B5" t="str">
            <v>м3</v>
          </cell>
          <cell r="C5">
            <v>2500</v>
          </cell>
        </row>
        <row r="6">
          <cell r="A6" t="str">
            <v>Изготовление арматурных сеток и каркасов</v>
          </cell>
          <cell r="B6" t="str">
            <v>тн</v>
          </cell>
          <cell r="C6">
            <v>9000</v>
          </cell>
        </row>
        <row r="7">
          <cell r="A7" t="str">
            <v>Опалубка и прочие материалы</v>
          </cell>
          <cell r="B7" t="str">
            <v>м3</v>
          </cell>
          <cell r="C7">
            <v>500</v>
          </cell>
        </row>
        <row r="8">
          <cell r="A8" t="str">
            <v>Бетон В 20</v>
          </cell>
          <cell r="B8" t="str">
            <v>м3</v>
          </cell>
          <cell r="C8">
            <v>4000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Устройство ж/б</v>
          </cell>
          <cell r="B10" t="str">
            <v>м3</v>
          </cell>
          <cell r="C10">
            <v>2500</v>
          </cell>
        </row>
        <row r="11">
          <cell r="A11" t="str">
            <v>Опалубка и прочие материалы</v>
          </cell>
          <cell r="B11" t="str">
            <v>м3</v>
          </cell>
          <cell r="C11">
            <v>500</v>
          </cell>
        </row>
        <row r="12">
          <cell r="A12" t="str">
            <v>Битум для гидроизоляции</v>
          </cell>
          <cell r="B12" t="str">
            <v>т</v>
          </cell>
          <cell r="C12">
            <v>23000</v>
          </cell>
        </row>
        <row r="13">
          <cell r="A13" t="str">
            <v>Гидроизоляция фундаментов, включая фундамент под колонны</v>
          </cell>
          <cell r="B13" t="str">
            <v>м2</v>
          </cell>
          <cell r="C13">
            <v>80</v>
          </cell>
        </row>
        <row r="14">
          <cell r="A14" t="str">
            <v>Утеплитель пенополистирол 100 мм</v>
          </cell>
          <cell r="B14" t="str">
            <v>м3</v>
          </cell>
          <cell r="C14">
            <v>5000</v>
          </cell>
        </row>
        <row r="15">
          <cell r="A15" t="str">
            <v>Устройство утеплителя</v>
          </cell>
          <cell r="B15" t="str">
            <v>м3</v>
          </cell>
          <cell r="C15">
            <v>500</v>
          </cell>
        </row>
        <row r="16">
          <cell r="A16" t="str">
            <v>Бурение скважин диам.100-200мм с погружением обсадной трубы</v>
          </cell>
          <cell r="B16" t="str">
            <v>м</v>
          </cell>
          <cell r="C16">
            <v>2700</v>
          </cell>
        </row>
        <row r="17">
          <cell r="A17" t="str">
            <v>Бурение скважин диам.200-300мм с погружением обсадной трубы</v>
          </cell>
          <cell r="B17" t="str">
            <v>м</v>
          </cell>
          <cell r="C17">
            <v>4500</v>
          </cell>
        </row>
        <row r="18">
          <cell r="A18" t="str">
            <v>Обсадная труба Ду 299х7,5мм</v>
          </cell>
          <cell r="B18" t="str">
            <v>тн</v>
          </cell>
          <cell r="C18">
            <v>63000</v>
          </cell>
        </row>
        <row r="19">
          <cell r="A19" t="str">
            <v>Заполнение полых свай бетоном</v>
          </cell>
          <cell r="B19" t="str">
            <v>м3</v>
          </cell>
          <cell r="C19">
            <v>1500</v>
          </cell>
        </row>
        <row r="20">
          <cell r="A20" t="str">
            <v>Приготовление бетона В15</v>
          </cell>
          <cell r="B20" t="str">
            <v>м3</v>
          </cell>
          <cell r="C20">
            <v>1800</v>
          </cell>
        </row>
        <row r="21">
          <cell r="A21" t="str">
            <v>Цемент М-600</v>
          </cell>
          <cell r="B21" t="str">
            <v>тн</v>
          </cell>
          <cell r="C21">
            <v>3900</v>
          </cell>
        </row>
        <row r="22">
          <cell r="A22" t="str">
            <v>Щебень строительный ( фракция 20-40)</v>
          </cell>
          <cell r="B22" t="str">
            <v>м3</v>
          </cell>
          <cell r="C22">
            <v>730</v>
          </cell>
        </row>
        <row r="23">
          <cell r="A23" t="str">
            <v>Песок</v>
          </cell>
          <cell r="B23" t="str">
            <v>м3</v>
          </cell>
          <cell r="C23">
            <v>680</v>
          </cell>
        </row>
        <row r="24">
          <cell r="A24" t="str">
            <v>Вода</v>
          </cell>
          <cell r="B24" t="str">
            <v>м3</v>
          </cell>
          <cell r="C24">
            <v>11.8</v>
          </cell>
        </row>
        <row r="25">
          <cell r="A25" t="str">
            <v>Антикорозионная защита оголовков свай</v>
          </cell>
          <cell r="B25" t="str">
            <v>м2</v>
          </cell>
          <cell r="C25">
            <v>120</v>
          </cell>
        </row>
        <row r="26">
          <cell r="A26" t="str">
            <v>Грунтовка ГФ-021</v>
          </cell>
          <cell r="B26" t="str">
            <v>кг</v>
          </cell>
          <cell r="C26">
            <v>20</v>
          </cell>
        </row>
        <row r="27">
          <cell r="A27" t="str">
            <v>Мастика "Вектор" 0,25 кг/м2</v>
          </cell>
          <cell r="B27" t="str">
            <v>кг</v>
          </cell>
          <cell r="C27">
            <v>443</v>
          </cell>
        </row>
        <row r="28">
          <cell r="A28" t="str">
            <v>Устройство песчанного основания</v>
          </cell>
          <cell r="B28" t="str">
            <v>м3</v>
          </cell>
          <cell r="C28">
            <v>600</v>
          </cell>
        </row>
        <row r="29">
          <cell r="A29" t="str">
            <v>Устройство стен фундаментов из блоков ФБС</v>
          </cell>
          <cell r="B29" t="str">
            <v>шт</v>
          </cell>
          <cell r="C29">
            <v>450</v>
          </cell>
        </row>
        <row r="30">
          <cell r="A30" t="str">
            <v>Блоки ФБС 24.3.6т</v>
          </cell>
          <cell r="B30" t="str">
            <v>шт</v>
          </cell>
          <cell r="C30">
            <v>1850</v>
          </cell>
        </row>
        <row r="31">
          <cell r="A31" t="str">
            <v>Устройство ж/б конструкций монолитного пояса</v>
          </cell>
          <cell r="B31" t="str">
            <v>м3</v>
          </cell>
          <cell r="C31">
            <v>3000</v>
          </cell>
        </row>
        <row r="32">
          <cell r="A32" t="str">
            <v>Битум для гидроизоляции</v>
          </cell>
          <cell r="B32" t="str">
            <v>т</v>
          </cell>
          <cell r="C32">
            <v>23000</v>
          </cell>
        </row>
        <row r="33">
          <cell r="A33" t="str">
            <v>Буроям</v>
          </cell>
          <cell r="B33" t="str">
            <v>маш/час</v>
          </cell>
          <cell r="C33">
            <v>2000</v>
          </cell>
        </row>
        <row r="34">
          <cell r="A34" t="str">
            <v>Винтовые сваи диам.114мм L=2,5м.</v>
          </cell>
          <cell r="B34" t="str">
            <v>шт</v>
          </cell>
          <cell r="C34">
            <v>5000</v>
          </cell>
        </row>
        <row r="35">
          <cell r="A35" t="str">
            <v>Винтовые сваи диам.114мм L=3,5м.</v>
          </cell>
          <cell r="B35" t="str">
            <v>шт</v>
          </cell>
          <cell r="C35">
            <v>5500</v>
          </cell>
        </row>
        <row r="36">
          <cell r="A36" t="str">
            <v>Винтовые сваи диам.76мм L=2,5м.</v>
          </cell>
          <cell r="B36" t="str">
            <v>шт</v>
          </cell>
          <cell r="C36">
            <v>4100</v>
          </cell>
        </row>
        <row r="37">
          <cell r="A37" t="str">
            <v>Винтовые сваи диам.76мм L=3,5м.</v>
          </cell>
          <cell r="B37" t="str">
            <v>шт</v>
          </cell>
          <cell r="C37">
            <v>4600</v>
          </cell>
        </row>
        <row r="38">
          <cell r="A38" t="str">
            <v>Гидроизоляция фундаментов, включая фундамент под колонны</v>
          </cell>
          <cell r="B38" t="str">
            <v>м2</v>
          </cell>
          <cell r="C38">
            <v>80</v>
          </cell>
        </row>
        <row r="39">
          <cell r="A39" t="str">
            <v>Закладные детали, болты и прочее</v>
          </cell>
          <cell r="B39" t="str">
            <v>т</v>
          </cell>
          <cell r="C39">
            <v>50000</v>
          </cell>
        </row>
        <row r="40">
          <cell r="A40" t="str">
            <v>Опалубка и прочие материалы</v>
          </cell>
          <cell r="B40" t="str">
            <v>м3</v>
          </cell>
          <cell r="C40">
            <v>500</v>
          </cell>
        </row>
        <row r="41">
          <cell r="A41" t="str">
            <v>Опалубка и прочие материалы</v>
          </cell>
          <cell r="B41" t="str">
            <v>м3</v>
          </cell>
          <cell r="C41">
            <v>500</v>
          </cell>
        </row>
        <row r="42">
          <cell r="A42" t="str">
            <v>Устройство ж/б конструкций</v>
          </cell>
          <cell r="B42" t="str">
            <v>м3</v>
          </cell>
          <cell r="C42">
            <v>2500</v>
          </cell>
        </row>
        <row r="43">
          <cell r="A43" t="str">
            <v>Устройство утеплителя</v>
          </cell>
          <cell r="B43" t="str">
            <v>м3</v>
          </cell>
          <cell r="C43">
            <v>500</v>
          </cell>
        </row>
        <row r="44">
          <cell r="A44" t="str">
            <v>Утеплитель пенополистирол 100 мм</v>
          </cell>
          <cell r="B44" t="str">
            <v>м3</v>
          </cell>
          <cell r="C44">
            <v>5000</v>
          </cell>
        </row>
      </sheetData>
      <sheetData sheetId="3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Утеплитель пенополистирол 100 мм</v>
          </cell>
          <cell r="B2" t="str">
            <v>м3</v>
          </cell>
          <cell r="C2">
            <v>5000</v>
          </cell>
        </row>
        <row r="3">
          <cell r="A3" t="str">
            <v>Устройство утеплителя</v>
          </cell>
          <cell r="B3" t="str">
            <v>м3</v>
          </cell>
          <cell r="C3">
            <v>500</v>
          </cell>
        </row>
        <row r="4">
          <cell r="A4" t="str">
            <v>Щебень</v>
          </cell>
          <cell r="B4" t="str">
            <v>м3</v>
          </cell>
          <cell r="C4">
            <v>600</v>
          </cell>
        </row>
        <row r="5">
          <cell r="A5" t="str">
            <v>Устройство щебеночной подготовки</v>
          </cell>
          <cell r="B5" t="str">
            <v>м3</v>
          </cell>
          <cell r="C5">
            <v>250</v>
          </cell>
        </row>
        <row r="6">
          <cell r="A6" t="str">
            <v>Бетон В 20</v>
          </cell>
          <cell r="B6" t="str">
            <v>м3</v>
          </cell>
          <cell r="C6">
            <v>4000</v>
          </cell>
        </row>
        <row r="7">
          <cell r="A7" t="str">
            <v>Устройство полов бетонных</v>
          </cell>
          <cell r="B7" t="str">
            <v>м3</v>
          </cell>
          <cell r="C7">
            <v>1800</v>
          </cell>
        </row>
        <row r="8">
          <cell r="A8" t="str">
            <v>Армирование конструкций полов</v>
          </cell>
          <cell r="B8" t="str">
            <v>т</v>
          </cell>
          <cell r="C8">
            <v>9000</v>
          </cell>
        </row>
        <row r="9">
          <cell r="A9" t="str">
            <v>Арматура</v>
          </cell>
          <cell r="B9" t="str">
            <v>т</v>
          </cell>
          <cell r="C9">
            <v>28000</v>
          </cell>
        </row>
        <row r="10">
          <cell r="A10" t="str">
            <v>Монтаж плит перекрытия до 10м2</v>
          </cell>
          <cell r="B10" t="str">
            <v>шт</v>
          </cell>
          <cell r="C10">
            <v>650</v>
          </cell>
        </row>
        <row r="11">
          <cell r="A11" t="str">
            <v>Монтаж плит перекрытия до 5м2</v>
          </cell>
          <cell r="B11" t="str">
            <v>шт</v>
          </cell>
          <cell r="C11">
            <v>350</v>
          </cell>
        </row>
        <row r="12">
          <cell r="A12" t="str">
            <v>Плита перекрытия ПК 72.12-8АтVт</v>
          </cell>
          <cell r="B12" t="str">
            <v>шт</v>
          </cell>
          <cell r="C12">
            <v>10800</v>
          </cell>
        </row>
        <row r="13">
          <cell r="A13" t="str">
            <v>Плита перекрытия ПК 30.12-8т</v>
          </cell>
          <cell r="B13" t="str">
            <v>шт</v>
          </cell>
          <cell r="C13">
            <v>4000</v>
          </cell>
        </row>
        <row r="14">
          <cell r="A14" t="str">
            <v>Устройство выравнивающей стяжки б=20мм</v>
          </cell>
          <cell r="B14" t="str">
            <v>м2</v>
          </cell>
          <cell r="C14">
            <v>70</v>
          </cell>
        </row>
        <row r="15">
          <cell r="A15" t="str">
            <v>Приготовление пескобетона В7,5</v>
          </cell>
          <cell r="B15" t="str">
            <v>м3</v>
          </cell>
          <cell r="C15">
            <v>1800</v>
          </cell>
        </row>
        <row r="16">
          <cell r="A16" t="str">
            <v>Приготовление бетона В15</v>
          </cell>
          <cell r="B16" t="str">
            <v>м3</v>
          </cell>
          <cell r="C16">
            <v>1800</v>
          </cell>
        </row>
        <row r="17">
          <cell r="A17" t="str">
            <v>Цемент М-600</v>
          </cell>
          <cell r="B17" t="str">
            <v>тн</v>
          </cell>
          <cell r="C17">
            <v>3900</v>
          </cell>
        </row>
        <row r="18">
          <cell r="A18" t="str">
            <v>Щебень строительный ( фракция 20-40)</v>
          </cell>
          <cell r="B18" t="str">
            <v>м3</v>
          </cell>
          <cell r="C18">
            <v>730</v>
          </cell>
        </row>
        <row r="19">
          <cell r="A19" t="str">
            <v>Песок</v>
          </cell>
          <cell r="B19" t="str">
            <v>м3</v>
          </cell>
          <cell r="C19">
            <v>680</v>
          </cell>
        </row>
        <row r="20">
          <cell r="A20" t="str">
            <v>Вода</v>
          </cell>
          <cell r="B20" t="str">
            <v>м3</v>
          </cell>
          <cell r="C20">
            <v>11.8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>Устройство утеплителя</v>
          </cell>
          <cell r="B26" t="str">
            <v>м3</v>
          </cell>
          <cell r="C26">
            <v>500</v>
          </cell>
        </row>
        <row r="27">
          <cell r="A27" t="str">
            <v>Устройство щебеночной подготовки</v>
          </cell>
          <cell r="B27" t="str">
            <v>м3</v>
          </cell>
          <cell r="C27">
            <v>250</v>
          </cell>
        </row>
        <row r="28">
          <cell r="A28" t="str">
            <v>Утеплитель пенополистирол 100 мм</v>
          </cell>
          <cell r="B28" t="str">
            <v>м3</v>
          </cell>
          <cell r="C28">
            <v>5000</v>
          </cell>
        </row>
        <row r="29">
          <cell r="A29" t="str">
            <v>Щебень</v>
          </cell>
          <cell r="B29" t="str">
            <v>м3</v>
          </cell>
          <cell r="C29">
            <v>600</v>
          </cell>
        </row>
        <row r="30">
          <cell r="A30" t="str">
            <v>Плита перекрытия ПК 60.15-8АтVт</v>
          </cell>
          <cell r="B30" t="str">
            <v>шт</v>
          </cell>
          <cell r="C30">
            <v>9600</v>
          </cell>
        </row>
        <row r="31">
          <cell r="A31" t="str">
            <v>Бетон В 7,5</v>
          </cell>
          <cell r="B31" t="str">
            <v>м3</v>
          </cell>
          <cell r="C31">
            <v>3650</v>
          </cell>
        </row>
      </sheetData>
      <sheetData sheetId="4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Металлокаркас:</v>
          </cell>
          <cell r="B2" t="str">
            <v>т</v>
          </cell>
          <cell r="C2">
            <v>42000</v>
          </cell>
        </row>
        <row r="3">
          <cell r="A3" t="str">
            <v>Монтаж металлоконструкций</v>
          </cell>
          <cell r="B3" t="str">
            <v>т</v>
          </cell>
          <cell r="C3">
            <v>7000</v>
          </cell>
        </row>
        <row r="4">
          <cell r="A4" t="str">
            <v>Устройство огнезащитного покрытия</v>
          </cell>
          <cell r="B4" t="str">
            <v>компл</v>
          </cell>
          <cell r="C4">
            <v>10000</v>
          </cell>
        </row>
        <row r="5">
          <cell r="A5" t="str">
            <v>Металлоконструкции каркаса, кровли, козырьков и лестниц заводского изготовления</v>
          </cell>
          <cell r="B5" t="str">
            <v>т</v>
          </cell>
          <cell r="C5">
            <v>42000</v>
          </cell>
        </row>
      </sheetData>
      <sheetData sheetId="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240</v>
          </cell>
        </row>
        <row r="7">
          <cell r="A7" t="str">
            <v>Монтаж сендвич-панелей стеновых</v>
          </cell>
          <cell r="B7" t="str">
            <v>м2</v>
          </cell>
          <cell r="C7">
            <v>160</v>
          </cell>
        </row>
        <row r="8">
          <cell r="A8" t="str">
            <v>Кассета кровли, б=100мм</v>
          </cell>
          <cell r="B8" t="str">
            <v>м2</v>
          </cell>
          <cell r="C8">
            <v>0</v>
          </cell>
        </row>
        <row r="9">
          <cell r="A9" t="str">
            <v>Кассета кровли, б=150мм</v>
          </cell>
          <cell r="B9" t="str">
            <v>м2</v>
          </cell>
          <cell r="C9">
            <v>0</v>
          </cell>
        </row>
        <row r="10">
          <cell r="A10" t="str">
            <v>Кассета кровли, б=200мм</v>
          </cell>
          <cell r="B10" t="str">
            <v>м2</v>
          </cell>
          <cell r="C10">
            <v>0</v>
          </cell>
        </row>
        <row r="11">
          <cell r="A11" t="str">
            <v>Кассета кровли, б=200мм</v>
          </cell>
          <cell r="B11" t="str">
            <v>м2</v>
          </cell>
          <cell r="C11">
            <v>0</v>
          </cell>
        </row>
        <row r="12">
          <cell r="A12" t="str">
            <v>Кассета кровли, б=250мм</v>
          </cell>
          <cell r="B12" t="str">
            <v>м2</v>
          </cell>
          <cell r="C12">
            <v>0</v>
          </cell>
        </row>
        <row r="13">
          <cell r="A13" t="str">
            <v>Кассета кровли, б=300мм</v>
          </cell>
          <cell r="B13" t="str">
            <v>м2</v>
          </cell>
          <cell r="C13">
            <v>0</v>
          </cell>
        </row>
        <row r="14">
          <cell r="A14" t="str">
            <v>Кассета пола, б=100мм</v>
          </cell>
          <cell r="B14" t="str">
            <v>м2</v>
          </cell>
          <cell r="C14">
            <v>0</v>
          </cell>
        </row>
        <row r="15">
          <cell r="A15" t="str">
            <v>Кассета пола, б=150мм</v>
          </cell>
          <cell r="B15" t="str">
            <v>м2</v>
          </cell>
          <cell r="C15">
            <v>0</v>
          </cell>
        </row>
        <row r="16">
          <cell r="A16" t="str">
            <v>Кассета пола, б=200мм</v>
          </cell>
          <cell r="B16" t="str">
            <v>м2</v>
          </cell>
          <cell r="C16">
            <v>0</v>
          </cell>
        </row>
        <row r="17">
          <cell r="A17" t="str">
            <v>Кассета пола, б=200мм</v>
          </cell>
          <cell r="B17" t="str">
            <v>м2</v>
          </cell>
          <cell r="C17">
            <v>0</v>
          </cell>
        </row>
        <row r="18">
          <cell r="A18" t="str">
            <v>Кассета пола, б=250мм</v>
          </cell>
          <cell r="B18" t="str">
            <v>м2</v>
          </cell>
          <cell r="C18">
            <v>0</v>
          </cell>
        </row>
        <row r="19">
          <cell r="A19" t="str">
            <v>Кассета пола, б=250мм</v>
          </cell>
          <cell r="B19" t="str">
            <v>м2</v>
          </cell>
          <cell r="C19">
            <v>0</v>
          </cell>
        </row>
        <row r="20">
          <cell r="A20" t="str">
            <v>Крепеж, доборные, пена и тд</v>
          </cell>
          <cell r="B20" t="str">
            <v>компл</v>
          </cell>
          <cell r="C20">
            <v>240</v>
          </cell>
        </row>
        <row r="21">
          <cell r="A21" t="str">
            <v>Модуль без 1 длинной и 1короткой стороны, 6,229х2,434м, 150/200/200</v>
          </cell>
          <cell r="B21" t="str">
            <v>к-т</v>
          </cell>
          <cell r="C21">
            <v>0</v>
          </cell>
        </row>
        <row r="22">
          <cell r="A22" t="str">
            <v>Модуль без 1 длинной и 1короткой стороны, 6,229х2,434м, 200/300/250</v>
          </cell>
          <cell r="B22" t="str">
            <v>к-т</v>
          </cell>
          <cell r="C22">
            <v>0</v>
          </cell>
        </row>
        <row r="23">
          <cell r="A23" t="str">
            <v>Модуль без 1 длинной и 1короткой стороны, 6,229х2,434м, б=100мм</v>
          </cell>
          <cell r="B23" t="str">
            <v>к-т</v>
          </cell>
          <cell r="C23">
            <v>0</v>
          </cell>
        </row>
        <row r="24">
          <cell r="A24" t="str">
            <v>Модуль без 1 длинной и 1короткой стороны, 6,229х2,434м, б=150мм</v>
          </cell>
          <cell r="B24" t="str">
            <v>к-т</v>
          </cell>
          <cell r="C24">
            <v>0</v>
          </cell>
        </row>
        <row r="25">
          <cell r="A25" t="str">
            <v>Модуль без 1 длинной и 1короткой стороны, 6,229х2,434м, б=200мм</v>
          </cell>
          <cell r="B25" t="str">
            <v>к-т</v>
          </cell>
          <cell r="C25">
            <v>0</v>
          </cell>
        </row>
        <row r="26">
          <cell r="A26" t="str">
            <v>Модуль без 1 длинной и 1короткой стороны, 6,229х2,434м, б=250мм</v>
          </cell>
          <cell r="B26" t="str">
            <v>к-т</v>
          </cell>
          <cell r="C26">
            <v>0</v>
          </cell>
        </row>
        <row r="27">
          <cell r="A27" t="str">
            <v>Модуль без 1 длинной стороны, 6,229х2,434м, 150/200/200</v>
          </cell>
          <cell r="B27" t="str">
            <v>к-т</v>
          </cell>
          <cell r="C27">
            <v>0</v>
          </cell>
        </row>
        <row r="28">
          <cell r="A28" t="str">
            <v>Модуль без 1 длинной стороны, 6,229х2,434м, 200/300/250</v>
          </cell>
          <cell r="B28" t="str">
            <v>к-т</v>
          </cell>
          <cell r="C28">
            <v>0</v>
          </cell>
        </row>
        <row r="29">
          <cell r="A29" t="str">
            <v>Модуль без 1 длинной стороны, 6,229х2,434м, б=100мм</v>
          </cell>
          <cell r="B29" t="str">
            <v>к-т</v>
          </cell>
          <cell r="C29">
            <v>0</v>
          </cell>
        </row>
        <row r="30">
          <cell r="A30" t="str">
            <v>Модуль без 1 длинной стороны, 6,229х2,434м, б=150мм</v>
          </cell>
          <cell r="B30" t="str">
            <v>к-т</v>
          </cell>
          <cell r="C30">
            <v>0</v>
          </cell>
        </row>
        <row r="31">
          <cell r="A31" t="str">
            <v>Модуль без 1 длинной стороны, 6,229х2,434м, б=200мм</v>
          </cell>
          <cell r="B31" t="str">
            <v>к-т</v>
          </cell>
          <cell r="C31">
            <v>0</v>
          </cell>
        </row>
        <row r="32">
          <cell r="A32" t="str">
            <v>Модуль без 1 длинной стороны, 6,229х2,434м, б=250мм</v>
          </cell>
          <cell r="B32" t="str">
            <v>к-т</v>
          </cell>
          <cell r="C32">
            <v>0</v>
          </cell>
        </row>
        <row r="33">
          <cell r="A33" t="str">
            <v>Модуль без 1 короткой стороны, 6,229х2,434м, 150/200/200</v>
          </cell>
          <cell r="B33" t="str">
            <v>к-т</v>
          </cell>
          <cell r="C33">
            <v>0</v>
          </cell>
        </row>
        <row r="34">
          <cell r="A34" t="str">
            <v>Модуль без 1 короткой стороны, 6,229х2,434м, 200/300/250</v>
          </cell>
          <cell r="B34" t="str">
            <v>к-т</v>
          </cell>
          <cell r="C34">
            <v>0</v>
          </cell>
        </row>
        <row r="35">
          <cell r="A35" t="str">
            <v>Модуль без 1 короткой стороны, 6,229х2,434м, б=100мм</v>
          </cell>
          <cell r="B35" t="str">
            <v>к-т</v>
          </cell>
          <cell r="C35">
            <v>0</v>
          </cell>
        </row>
        <row r="36">
          <cell r="A36" t="str">
            <v>Модуль без 1 короткой стороны, 6,229х2,434м, б=150мм</v>
          </cell>
          <cell r="B36" t="str">
            <v>к-т</v>
          </cell>
          <cell r="C36">
            <v>0</v>
          </cell>
        </row>
        <row r="37">
          <cell r="A37" t="str">
            <v>Модуль без 1 короткой стороны, 6,229х2,434м, б=200мм</v>
          </cell>
          <cell r="B37" t="str">
            <v>к-т</v>
          </cell>
          <cell r="C37">
            <v>0</v>
          </cell>
        </row>
        <row r="38">
          <cell r="A38" t="str">
            <v>Модуль без 1 короткой стороны, 6,229х2,434м, б=250мм</v>
          </cell>
          <cell r="B38" t="str">
            <v>к-т</v>
          </cell>
          <cell r="C38">
            <v>0</v>
          </cell>
        </row>
        <row r="39">
          <cell r="A39" t="str">
            <v>Модуль без 2 длинных и 1короткой стороны, 6,229х2,434м, 150/200/200</v>
          </cell>
          <cell r="B39" t="str">
            <v>к-т</v>
          </cell>
          <cell r="C39">
            <v>0</v>
          </cell>
        </row>
        <row r="40">
          <cell r="A40" t="str">
            <v>Модуль без 2 длинных и 1короткой стороны, 6,229х2,434м, 200/300/250</v>
          </cell>
          <cell r="B40" t="str">
            <v>к-т</v>
          </cell>
          <cell r="C40">
            <v>0</v>
          </cell>
        </row>
        <row r="41">
          <cell r="A41" t="str">
            <v>Модуль без 2 длинных и 1короткой стороны, 6,229х2,434м, б=100мм</v>
          </cell>
          <cell r="B41" t="str">
            <v>к-т</v>
          </cell>
          <cell r="C41">
            <v>0</v>
          </cell>
        </row>
        <row r="42">
          <cell r="A42" t="str">
            <v>Модуль без 2 длинных и 1короткой стороны, 6,229х2,434м, б=150мм</v>
          </cell>
          <cell r="B42" t="str">
            <v>к-т</v>
          </cell>
          <cell r="C42">
            <v>0</v>
          </cell>
        </row>
        <row r="43">
          <cell r="A43" t="str">
            <v>Модуль без 2 длинных и 1короткой стороны, 6,229х2,434м, б=200мм</v>
          </cell>
          <cell r="B43" t="str">
            <v>к-т</v>
          </cell>
          <cell r="C43">
            <v>0</v>
          </cell>
        </row>
        <row r="44">
          <cell r="A44" t="str">
            <v>Модуль без 2 длинных и 1короткой стороны, 6,229х2,434м, б=250мм</v>
          </cell>
          <cell r="B44" t="str">
            <v>к-т</v>
          </cell>
          <cell r="C44">
            <v>0</v>
          </cell>
        </row>
        <row r="45">
          <cell r="A45" t="str">
            <v>Модуль без 2 длинных сторон, 6,229х2,434м, 150/200/200</v>
          </cell>
          <cell r="B45" t="str">
            <v>к-т</v>
          </cell>
          <cell r="C45">
            <v>0</v>
          </cell>
        </row>
        <row r="46">
          <cell r="A46" t="str">
            <v>Модуль без 2 длинных сторон, 6,229х2,434м, 200/300/250</v>
          </cell>
          <cell r="B46" t="str">
            <v>к-т</v>
          </cell>
          <cell r="C46">
            <v>0</v>
          </cell>
        </row>
        <row r="47">
          <cell r="A47" t="str">
            <v>Модуль без 2 длинных сторон, 6,229х2,434м, б=100мм</v>
          </cell>
          <cell r="B47" t="str">
            <v>к-т</v>
          </cell>
          <cell r="C47">
            <v>0</v>
          </cell>
        </row>
        <row r="48">
          <cell r="A48" t="str">
            <v>Модуль без 2 длинных сторон, 6,229х2,434м, б=150мм</v>
          </cell>
          <cell r="B48" t="str">
            <v>к-т</v>
          </cell>
          <cell r="C48">
            <v>0</v>
          </cell>
        </row>
        <row r="49">
          <cell r="A49" t="str">
            <v>Модуль без 2 длинных сторон, 6,229х2,434м, б=200мм</v>
          </cell>
          <cell r="B49" t="str">
            <v>к-т</v>
          </cell>
          <cell r="C49">
            <v>0</v>
          </cell>
        </row>
        <row r="50">
          <cell r="A50" t="str">
            <v>Модуль без 2 длинных сторон, 6,229х2,434м, б=250мм</v>
          </cell>
          <cell r="B50" t="str">
            <v>к-т</v>
          </cell>
          <cell r="C50">
            <v>0</v>
          </cell>
        </row>
        <row r="51">
          <cell r="A51" t="str">
            <v>Модуль без 2 коротких и 1длинной стороны, 6,229х2,434м, 150/200/200</v>
          </cell>
          <cell r="B51" t="str">
            <v>к-т</v>
          </cell>
          <cell r="C51">
            <v>0</v>
          </cell>
        </row>
        <row r="52">
          <cell r="A52" t="str">
            <v>Модуль без 2 коротких и 1длинной стороны, 6,229х2,434м, 200/300/250</v>
          </cell>
          <cell r="B52" t="str">
            <v>к-т</v>
          </cell>
          <cell r="C52">
            <v>0</v>
          </cell>
        </row>
        <row r="53">
          <cell r="A53" t="str">
            <v>Модуль без 2 коротких и 1длинной стороны, 6,229х2,434м, б=100мм</v>
          </cell>
          <cell r="B53" t="str">
            <v>к-т</v>
          </cell>
          <cell r="C53">
            <v>0</v>
          </cell>
        </row>
        <row r="54">
          <cell r="A54" t="str">
            <v>Модуль без 2 коротких и 1длинной стороны, 6,229х2,434м, б=150мм</v>
          </cell>
          <cell r="B54" t="str">
            <v>к-т</v>
          </cell>
          <cell r="C54">
            <v>0</v>
          </cell>
        </row>
        <row r="55">
          <cell r="A55" t="str">
            <v>Модуль без 2 коротких и 1длинной стороны, 6,229х2,434м, б=200мм</v>
          </cell>
          <cell r="B55" t="str">
            <v>к-т</v>
          </cell>
          <cell r="C55">
            <v>0</v>
          </cell>
        </row>
        <row r="56">
          <cell r="A56" t="str">
            <v>Модуль без 2 коротких и 1длинной стороны, 6,229х2,434м, б=250мм</v>
          </cell>
          <cell r="B56" t="str">
            <v>к-т</v>
          </cell>
          <cell r="C56">
            <v>0</v>
          </cell>
        </row>
        <row r="57">
          <cell r="A57" t="str">
            <v>Модуль без 2 коротких сторон, 6,229х2,434м, 150/200/200</v>
          </cell>
          <cell r="B57" t="str">
            <v>к-т</v>
          </cell>
          <cell r="C57">
            <v>0</v>
          </cell>
        </row>
        <row r="58">
          <cell r="A58" t="str">
            <v>Модуль без 2 коротких сторон, 6,229х2,434м, 200/300/250</v>
          </cell>
          <cell r="B58" t="str">
            <v>к-т</v>
          </cell>
          <cell r="C58">
            <v>0</v>
          </cell>
        </row>
        <row r="59">
          <cell r="A59" t="str">
            <v>Модуль без 2 коротких сторон, 6,229х2,434м, б=100мм</v>
          </cell>
          <cell r="B59" t="str">
            <v>к-т</v>
          </cell>
          <cell r="C59">
            <v>0</v>
          </cell>
        </row>
        <row r="60">
          <cell r="A60" t="str">
            <v>Модуль без 2 коротких сторон, 6,229х2,434м, б=150мм</v>
          </cell>
          <cell r="B60" t="str">
            <v>к-т</v>
          </cell>
          <cell r="C60">
            <v>0</v>
          </cell>
        </row>
        <row r="61">
          <cell r="A61" t="str">
            <v>Модуль без 2 коротких сторон, 6,229х2,434м, б=200мм</v>
          </cell>
          <cell r="B61" t="str">
            <v>к-т</v>
          </cell>
          <cell r="C61">
            <v>0</v>
          </cell>
        </row>
        <row r="62">
          <cell r="A62" t="str">
            <v>Модуль без 2 коротких сторон, 6,229х2,434м, б=250мм</v>
          </cell>
          <cell r="B62" t="str">
            <v>к-т</v>
          </cell>
          <cell r="C62">
            <v>0</v>
          </cell>
        </row>
        <row r="63">
          <cell r="A63" t="str">
            <v>Монтаж второго и третьего этажа здания</v>
          </cell>
          <cell r="B63" t="str">
            <v>к-т</v>
          </cell>
          <cell r="C63">
            <v>3000</v>
          </cell>
        </row>
        <row r="64">
          <cell r="A64" t="str">
            <v>Монтаж первого этажа здания</v>
          </cell>
          <cell r="B64" t="str">
            <v>к-т</v>
          </cell>
          <cell r="C64">
            <v>2000</v>
          </cell>
        </row>
        <row r="65">
          <cell r="A65" t="str">
            <v>Монтаж сендвич-панелей стеновых</v>
          </cell>
          <cell r="B65" t="str">
            <v>м2</v>
          </cell>
          <cell r="C65">
            <v>160</v>
          </cell>
        </row>
        <row r="66">
          <cell r="A66" t="str">
            <v>Полный модуль, 6,229х2,434м, 150/200/200</v>
          </cell>
          <cell r="B66" t="str">
            <v>к-т</v>
          </cell>
          <cell r="C66">
            <v>0</v>
          </cell>
        </row>
        <row r="67">
          <cell r="A67" t="str">
            <v>Полный модуль, 6,229х2,434м, 200/300/250</v>
          </cell>
          <cell r="B67" t="str">
            <v>к-т</v>
          </cell>
          <cell r="C67">
            <v>0</v>
          </cell>
        </row>
        <row r="68">
          <cell r="A68" t="str">
            <v>Полный модуль, 6,229х2,434м, б=100мм</v>
          </cell>
          <cell r="B68" t="str">
            <v>к-т</v>
          </cell>
          <cell r="C68">
            <v>0</v>
          </cell>
        </row>
        <row r="69">
          <cell r="A69" t="str">
            <v>Полный модуль, 6,229х2,434м, б=150мм</v>
          </cell>
          <cell r="B69" t="str">
            <v>к-т</v>
          </cell>
          <cell r="C69">
            <v>0</v>
          </cell>
        </row>
        <row r="70">
          <cell r="A70" t="str">
            <v>Полный модуль, 6,229х2,434м, б=200мм</v>
          </cell>
          <cell r="B70" t="str">
            <v>к-т</v>
          </cell>
          <cell r="C70">
            <v>0</v>
          </cell>
        </row>
        <row r="71">
          <cell r="A71" t="str">
            <v>Полный модуль, 6,229х2,434м, б=250мм</v>
          </cell>
          <cell r="B71" t="str">
            <v>к-т</v>
          </cell>
          <cell r="C71">
            <v>0</v>
          </cell>
        </row>
        <row r="72">
          <cell r="A72" t="str">
            <v>Сборка СРМ</v>
          </cell>
          <cell r="B72" t="str">
            <v>к-т</v>
          </cell>
          <cell r="C72">
            <v>2000</v>
          </cell>
        </row>
      </sheetData>
      <sheetData sheetId="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Сэндвич-панели б=150 мм</v>
          </cell>
          <cell r="B3" t="str">
            <v>м2</v>
          </cell>
          <cell r="C3">
            <v>1300</v>
          </cell>
        </row>
        <row r="4">
          <cell r="A4" t="str">
            <v>Сэндвич-панели б=200 мм</v>
          </cell>
          <cell r="B4" t="str">
            <v>м2</v>
          </cell>
          <cell r="C4">
            <v>1500</v>
          </cell>
        </row>
        <row r="5">
          <cell r="A5" t="str">
            <v>Сэндвич-панели б=250 мм</v>
          </cell>
          <cell r="B5" t="str">
            <v>м2</v>
          </cell>
          <cell r="C5">
            <v>1800</v>
          </cell>
        </row>
        <row r="6">
          <cell r="A6" t="str">
            <v>Крепеж, доборные, пена и тд</v>
          </cell>
          <cell r="B6" t="str">
            <v>компл</v>
          </cell>
          <cell r="C6">
            <v>190</v>
          </cell>
        </row>
        <row r="7">
          <cell r="A7" t="str">
            <v>Монтаж сендвич-панелей кровельных</v>
          </cell>
          <cell r="B7" t="str">
            <v>м2</v>
          </cell>
          <cell r="C7">
            <v>180</v>
          </cell>
        </row>
        <row r="8">
          <cell r="A8" t="str">
            <v>Монтаж кровли из металлочерепицы</v>
          </cell>
          <cell r="B8" t="str">
            <v>м2</v>
          </cell>
          <cell r="C8">
            <v>165</v>
          </cell>
        </row>
        <row r="9">
          <cell r="A9" t="str">
            <v>Металлочерепица б=0,7мм</v>
          </cell>
          <cell r="B9" t="str">
            <v>м2</v>
          </cell>
          <cell r="C9">
            <v>265</v>
          </cell>
        </row>
        <row r="10">
          <cell r="A10" t="str">
            <v>Монтаж обрешётки кровли из доски б=25мм с прозорами</v>
          </cell>
          <cell r="B10" t="str">
            <v>м2</v>
          </cell>
          <cell r="C10">
            <v>80</v>
          </cell>
        </row>
        <row r="11">
          <cell r="A11" t="str">
            <v>Доска б=25мм обработанная огнезащитным составом</v>
          </cell>
          <cell r="B11" t="str">
            <v>м3</v>
          </cell>
          <cell r="C11">
            <v>9200</v>
          </cell>
        </row>
        <row r="12">
          <cell r="A12" t="str">
            <v>Установка кровельного ограждения</v>
          </cell>
          <cell r="B12" t="str">
            <v>м</v>
          </cell>
          <cell r="C12">
            <v>80</v>
          </cell>
        </row>
        <row r="13">
          <cell r="A13" t="str">
            <v>Ограждение кровли</v>
          </cell>
          <cell r="B13" t="str">
            <v>м</v>
          </cell>
          <cell r="C13">
            <v>350</v>
          </cell>
        </row>
        <row r="14">
          <cell r="A14" t="str">
            <v>Монтаж водостока</v>
          </cell>
          <cell r="B14" t="str">
            <v>м</v>
          </cell>
          <cell r="C14">
            <v>150</v>
          </cell>
        </row>
        <row r="15">
          <cell r="A15" t="str">
            <v>Жёлоб водосточный, труба, крепёж</v>
          </cell>
          <cell r="B15" t="str">
            <v>м</v>
          </cell>
          <cell r="C15">
            <v>300</v>
          </cell>
        </row>
        <row r="16">
          <cell r="A16" t="str">
            <v>Установка водосточных воронок</v>
          </cell>
          <cell r="B16" t="str">
            <v>шт</v>
          </cell>
          <cell r="C16">
            <v>250</v>
          </cell>
        </row>
        <row r="17">
          <cell r="A17" t="str">
            <v>Воронка водосточная</v>
          </cell>
          <cell r="B17" t="str">
            <v>шт</v>
          </cell>
          <cell r="C17">
            <v>360</v>
          </cell>
        </row>
        <row r="18">
          <cell r="A18" t="str">
            <v>Монтаж конькового нащельника</v>
          </cell>
          <cell r="B18" t="str">
            <v>м</v>
          </cell>
          <cell r="C18">
            <v>40</v>
          </cell>
        </row>
        <row r="19">
          <cell r="A19" t="str">
            <v>Подшиф свеса перфорированной планкой</v>
          </cell>
          <cell r="B19" t="str">
            <v>м2</v>
          </cell>
          <cell r="C19">
            <v>180</v>
          </cell>
        </row>
        <row r="20">
          <cell r="A20" t="str">
            <v>Перфорированная планка Софит Snow Bird</v>
          </cell>
          <cell r="B20" t="str">
            <v>м2</v>
          </cell>
          <cell r="C20">
            <v>353</v>
          </cell>
        </row>
        <row r="21">
          <cell r="A21" t="str">
            <v>Устройство гидро-пароизоляции прокладочной</v>
          </cell>
          <cell r="B21" t="str">
            <v>м2</v>
          </cell>
          <cell r="C21">
            <v>45</v>
          </cell>
        </row>
        <row r="22">
          <cell r="A22" t="str">
            <v>ИЗОСПАН (гидро-пароизоляция)</v>
          </cell>
          <cell r="B22" t="str">
            <v>м2</v>
          </cell>
          <cell r="C22">
            <v>19.3</v>
          </cell>
        </row>
        <row r="23">
          <cell r="A23" t="str">
            <v>Монтаж утеплителя без крепления</v>
          </cell>
          <cell r="B23" t="str">
            <v>м2</v>
          </cell>
          <cell r="C23">
            <v>60</v>
          </cell>
        </row>
        <row r="24">
          <cell r="A24" t="str">
            <v>Утеплитель минераловатный</v>
          </cell>
          <cell r="B24" t="str">
            <v>м3</v>
          </cell>
          <cell r="C24">
            <v>3200</v>
          </cell>
        </row>
        <row r="25">
          <cell r="A25" t="str">
            <v>Утеплитель из экструдированного пенополистирола</v>
          </cell>
          <cell r="B25" t="str">
            <v>м3</v>
          </cell>
          <cell r="C25">
            <v>4300</v>
          </cell>
        </row>
        <row r="26">
          <cell r="A26" t="str">
            <v xml:space="preserve">    Бикрост ЭПП 15 м</v>
          </cell>
          <cell r="B26" t="str">
            <v>м2</v>
          </cell>
          <cell r="C26">
            <v>69</v>
          </cell>
        </row>
        <row r="27">
          <cell r="A27" t="str">
            <v xml:space="preserve">    доборный элемент 0,7*500мм</v>
          </cell>
          <cell r="B27" t="str">
            <v>м.п.</v>
          </cell>
          <cell r="C27">
            <v>212.71</v>
          </cell>
        </row>
        <row r="28">
          <cell r="A28" t="str">
            <v xml:space="preserve">    доборный элемент 0,7*700мм</v>
          </cell>
          <cell r="B28" t="str">
            <v>м.п.</v>
          </cell>
          <cell r="C28">
            <v>212.71</v>
          </cell>
        </row>
        <row r="29">
          <cell r="A29" t="str">
            <v xml:space="preserve">    мембрана ПЛАСТФОИЛ NORD 1.2мм</v>
          </cell>
          <cell r="B29" t="str">
            <v>м2</v>
          </cell>
          <cell r="C29">
            <v>110.17</v>
          </cell>
        </row>
        <row r="30">
          <cell r="A30" t="str">
            <v xml:space="preserve">    минераловатные плиты Лайнрок руф 50мм</v>
          </cell>
          <cell r="B30" t="str">
            <v>м3</v>
          </cell>
          <cell r="C30">
            <v>4406.78</v>
          </cell>
        </row>
        <row r="31">
          <cell r="A31" t="str">
            <v xml:space="preserve">    минеральная плита Лайнрок РУФ Н</v>
          </cell>
          <cell r="B31" t="str">
            <v>м3</v>
          </cell>
          <cell r="C31">
            <v>4406.78</v>
          </cell>
        </row>
        <row r="32">
          <cell r="A32" t="str">
            <v xml:space="preserve">    плиты пеноплекс 100мм</v>
          </cell>
          <cell r="B32" t="str">
            <v>м3</v>
          </cell>
          <cell r="C32">
            <v>3474.58</v>
          </cell>
        </row>
        <row r="33">
          <cell r="A33" t="str">
            <v>профнастил оцинкованный Н114-750-0,9, полимерно-окрашенный</v>
          </cell>
          <cell r="B33" t="str">
            <v>м2</v>
          </cell>
          <cell r="C33">
            <v>479</v>
          </cell>
        </row>
        <row r="34">
          <cell r="A34" t="str">
            <v>профнастил оцинкованный С21-1000-0,7, полимерно-окрашенный</v>
          </cell>
          <cell r="B34" t="str">
            <v>м2</v>
          </cell>
          <cell r="C34">
            <v>365</v>
          </cell>
        </row>
        <row r="35">
          <cell r="A35" t="str">
            <v xml:space="preserve">    разделительный слой из пленки геотекстиль</v>
          </cell>
          <cell r="B35" t="str">
            <v>м2</v>
          </cell>
          <cell r="C35">
            <v>31.36</v>
          </cell>
        </row>
        <row r="36">
          <cell r="A36" t="str">
            <v>Облицовка фронтонов профлистом</v>
          </cell>
          <cell r="B36" t="str">
            <v>м2</v>
          </cell>
          <cell r="C36">
            <v>180</v>
          </cell>
        </row>
        <row r="37">
          <cell r="A37" t="str">
            <v>Ограждение кровли h=0,8м, 6кг/м.п.</v>
          </cell>
          <cell r="B37" t="str">
            <v>м.п.</v>
          </cell>
          <cell r="C37">
            <v>300</v>
          </cell>
        </row>
        <row r="38">
          <cell r="A38" t="str">
            <v>устройство кровельного ограждения</v>
          </cell>
          <cell r="B38" t="str">
            <v>м.п.</v>
          </cell>
          <cell r="C38">
            <v>120</v>
          </cell>
        </row>
        <row r="39">
          <cell r="A39" t="str">
            <v>Водосток</v>
          </cell>
          <cell r="B39" t="str">
            <v>м</v>
          </cell>
          <cell r="C39">
            <v>210</v>
          </cell>
        </row>
        <row r="40">
          <cell r="A40" t="str">
            <v>доборный элемент 0,7*...</v>
          </cell>
          <cell r="B40" t="str">
            <v>м.п.</v>
          </cell>
          <cell r="C40">
            <v>212.71</v>
          </cell>
        </row>
        <row r="41">
          <cell r="A41" t="str">
            <v>Конструкции металлические въездных пандусов 1,2м</v>
          </cell>
          <cell r="B41" t="str">
            <v>тн</v>
          </cell>
          <cell r="C41">
            <v>66500</v>
          </cell>
        </row>
        <row r="42">
          <cell r="A42" t="str">
            <v>Конструкции металлические крыльц 1,2м</v>
          </cell>
          <cell r="B42" t="str">
            <v>к-т</v>
          </cell>
          <cell r="C42">
            <v>23887.5</v>
          </cell>
        </row>
        <row r="43">
          <cell r="A43" t="str">
            <v>Конструкции металлические ферм</v>
          </cell>
          <cell r="B43" t="str">
            <v>тн</v>
          </cell>
          <cell r="C43">
            <v>42000</v>
          </cell>
        </row>
        <row r="44">
          <cell r="A44" t="str">
            <v>Крепеж, доборные, пена и тд</v>
          </cell>
          <cell r="B44" t="str">
            <v>компл</v>
          </cell>
          <cell r="C44">
            <v>190</v>
          </cell>
        </row>
        <row r="45">
          <cell r="A45" t="str">
            <v>Монтаж кровли (двухскатная)</v>
          </cell>
          <cell r="B45" t="str">
            <v>м2</v>
          </cell>
          <cell r="C45">
            <v>250</v>
          </cell>
        </row>
        <row r="46">
          <cell r="A46" t="str">
            <v>Монтаж металлоконструкций</v>
          </cell>
          <cell r="B46" t="str">
            <v>тн</v>
          </cell>
          <cell r="C46">
            <v>7000</v>
          </cell>
        </row>
        <row r="47">
          <cell r="A47" t="str">
            <v>Монтаж сендвичпанелей кровельных</v>
          </cell>
          <cell r="B47" t="str">
            <v>м2</v>
          </cell>
          <cell r="C47">
            <v>180</v>
          </cell>
        </row>
        <row r="48">
          <cell r="A48" t="str">
            <v>Пиломатериал, доска</v>
          </cell>
          <cell r="B48" t="str">
            <v>м3</v>
          </cell>
          <cell r="C48">
            <v>6500</v>
          </cell>
        </row>
        <row r="49">
          <cell r="A49" t="str">
            <v>Профлист Н44</v>
          </cell>
          <cell r="B49" t="str">
            <v>м2</v>
          </cell>
          <cell r="C49">
            <v>370</v>
          </cell>
        </row>
        <row r="50">
          <cell r="A50" t="str">
            <v>Сэндвичпанели б=100 мм</v>
          </cell>
          <cell r="B50" t="str">
            <v>м2</v>
          </cell>
          <cell r="C50">
            <v>1100</v>
          </cell>
        </row>
        <row r="51">
          <cell r="A51" t="str">
            <v>Сэндвичпанели б=150 мм</v>
          </cell>
          <cell r="B51" t="str">
            <v>м2</v>
          </cell>
          <cell r="C51">
            <v>1300</v>
          </cell>
        </row>
        <row r="52">
          <cell r="A52" t="str">
            <v>Сэндвичпанели б=200 мм</v>
          </cell>
          <cell r="B52" t="str">
            <v>м2</v>
          </cell>
          <cell r="C52">
            <v>1500</v>
          </cell>
        </row>
        <row r="53">
          <cell r="A53" t="str">
            <v>Устройство водостока</v>
          </cell>
          <cell r="B53" t="str">
            <v>м</v>
          </cell>
          <cell r="C53">
            <v>120</v>
          </cell>
        </row>
        <row r="54">
          <cell r="A54" t="str">
            <v>швеллер 10</v>
          </cell>
          <cell r="B54" t="str">
            <v>т</v>
          </cell>
          <cell r="C54">
            <v>24576.27</v>
          </cell>
        </row>
        <row r="55">
          <cell r="A55" t="str">
            <v>Эксплуатация автокрана</v>
          </cell>
          <cell r="B55" t="str">
            <v>маш-час</v>
          </cell>
          <cell r="C55">
            <v>2000</v>
          </cell>
        </row>
        <row r="56">
          <cell r="C56">
            <v>0</v>
          </cell>
        </row>
      </sheetData>
      <sheetData sheetId="7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Дверь стальная Витязь (Златомир) селекция 0,91*2,1</v>
          </cell>
          <cell r="B2" t="str">
            <v>шт</v>
          </cell>
          <cell r="C2">
            <v>13500</v>
          </cell>
        </row>
        <row r="3">
          <cell r="A3" t="str">
            <v>Дверь внутренняя</v>
          </cell>
          <cell r="B3" t="str">
            <v>шт</v>
          </cell>
          <cell r="C3">
            <v>5000</v>
          </cell>
        </row>
        <row r="4">
          <cell r="A4" t="str">
            <v>Монтаж дверей</v>
          </cell>
          <cell r="B4" t="str">
            <v>шт</v>
          </cell>
          <cell r="C4">
            <v>1000</v>
          </cell>
        </row>
        <row r="5">
          <cell r="A5" t="str">
            <v>Двери входная металлическая утеплённая 1,31*2,1</v>
          </cell>
          <cell r="B5" t="str">
            <v>шт</v>
          </cell>
          <cell r="C5">
            <v>17500</v>
          </cell>
        </row>
        <row r="6">
          <cell r="A6" t="str">
            <v>Дверь внутренняя межкомнатная, мазонитовая, 0,71*2,1</v>
          </cell>
          <cell r="B6" t="str">
            <v>шт</v>
          </cell>
          <cell r="C6">
            <v>3800</v>
          </cell>
        </row>
        <row r="7">
          <cell r="A7" t="str">
            <v>Дверь Гладкая ПВХ (фабрика "Verda" г. Одинцово), 0,71*2,1</v>
          </cell>
          <cell r="B7" t="str">
            <v>шт</v>
          </cell>
          <cell r="C7">
            <v>2100</v>
          </cell>
        </row>
        <row r="8">
          <cell r="A8" t="str">
            <v>Дверь стальная Витязь (Ярополк ДС) г. Воронеж, 1,31*2,1</v>
          </cell>
          <cell r="B8" t="str">
            <v>шт</v>
          </cell>
          <cell r="C8">
            <v>17700</v>
          </cell>
        </row>
        <row r="9">
          <cell r="A9" t="str">
            <v>Двери входная металлическая утеплённая 1,81*2,1</v>
          </cell>
          <cell r="B9" t="str">
            <v>шт</v>
          </cell>
          <cell r="C9">
            <v>24600</v>
          </cell>
        </row>
        <row r="10">
          <cell r="A10" t="str">
            <v>Двери входная металлическая противопожарная, утеплённая 0,9*2,1</v>
          </cell>
          <cell r="B10" t="str">
            <v>шт</v>
          </cell>
          <cell r="C10">
            <v>15456</v>
          </cell>
        </row>
        <row r="11">
          <cell r="A11" t="str">
            <v>Двери входная металлическая противопожарная, утеплённая 1,3*2,1</v>
          </cell>
          <cell r="B11" t="str">
            <v>шт</v>
          </cell>
          <cell r="C11">
            <v>23184</v>
          </cell>
        </row>
        <row r="12">
          <cell r="A12" t="str">
            <v>Двери ламинированные одностворчатые, размер полотна 800х1900мм</v>
          </cell>
          <cell r="B12" t="str">
            <v>шт</v>
          </cell>
          <cell r="C12">
            <v>5016</v>
          </cell>
        </row>
        <row r="13">
          <cell r="A13" t="str">
            <v>Двери ламинированные полуторастворчатые, размер полотна 1200х1900мм</v>
          </cell>
          <cell r="B13" t="str">
            <v>шт</v>
          </cell>
          <cell r="C13">
            <v>7524</v>
          </cell>
        </row>
        <row r="14">
          <cell r="A14" t="str">
            <v>Двери ПВХ одностворчатые, размер полотна 700х1900мм/800х1900мм</v>
          </cell>
          <cell r="B14" t="str">
            <v>шт</v>
          </cell>
          <cell r="C14">
            <v>2736</v>
          </cell>
        </row>
        <row r="15">
          <cell r="A15" t="str">
            <v>Двери противопожарные одностворчатые, размер полотна 800х2050мм</v>
          </cell>
          <cell r="B15" t="str">
            <v>шт</v>
          </cell>
          <cell r="C15">
            <v>12070.4</v>
          </cell>
        </row>
        <row r="16">
          <cell r="A16" t="str">
            <v>Двери противопожарные полуторастворчатые, размер полотна 1200х2050мм</v>
          </cell>
          <cell r="B16" t="str">
            <v>шт</v>
          </cell>
          <cell r="C16">
            <v>18105.599999999999</v>
          </cell>
        </row>
        <row r="17">
          <cell r="A17" t="str">
            <v xml:space="preserve">Дверной доводчик (Diplomat, Dorma, King и др.) </v>
          </cell>
          <cell r="B17" t="str">
            <v>шт</v>
          </cell>
          <cell r="C17">
            <v>1250</v>
          </cell>
        </row>
        <row r="18">
          <cell r="A18" t="str">
            <v>Монтаж доводчиков дверных</v>
          </cell>
          <cell r="B18" t="str">
            <v>шт</v>
          </cell>
          <cell r="C18">
            <v>450</v>
          </cell>
        </row>
      </sheetData>
      <sheetData sheetId="8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Окна ПВХ с москитной сеткой, подоконником и коплектом откосов</v>
          </cell>
          <cell r="B2" t="str">
            <v>м2</v>
          </cell>
          <cell r="C2">
            <v>4500</v>
          </cell>
        </row>
        <row r="3">
          <cell r="A3" t="str">
            <v>Монтаж окон с установкой подоконника и обшивкой откосов</v>
          </cell>
          <cell r="B3" t="str">
            <v>м2</v>
          </cell>
          <cell r="C3">
            <v>1250</v>
          </cell>
        </row>
      </sheetData>
      <sheetData sheetId="9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Ворота (роллеты) 4х4,5</v>
          </cell>
          <cell r="B2" t="str">
            <v>шт</v>
          </cell>
          <cell r="C2">
            <v>100000</v>
          </cell>
        </row>
        <row r="3">
          <cell r="A3" t="str">
            <v>Монтаж ворот</v>
          </cell>
          <cell r="B3" t="str">
            <v>шт</v>
          </cell>
          <cell r="C3">
            <v>8000</v>
          </cell>
        </row>
      </sheetData>
      <sheetData sheetId="10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Сэндвич-панели б=100 мм</v>
          </cell>
          <cell r="B2" t="str">
            <v>м2</v>
          </cell>
          <cell r="C2">
            <v>1100</v>
          </cell>
        </row>
        <row r="3">
          <cell r="A3" t="str">
            <v>Монтаж сендвич-панелей перегородок</v>
          </cell>
          <cell r="B3" t="str">
            <v>м2</v>
          </cell>
          <cell r="C3">
            <v>120</v>
          </cell>
        </row>
        <row r="4">
          <cell r="A4" t="str">
            <v>Кладка стен из кирпича М100</v>
          </cell>
          <cell r="B4" t="str">
            <v>м3</v>
          </cell>
          <cell r="C4">
            <v>1350</v>
          </cell>
        </row>
        <row r="5">
          <cell r="A5" t="str">
            <v xml:space="preserve">Кладка перегородок из 1/2 кирпича М100, </v>
          </cell>
          <cell r="B5" t="str">
            <v>м2</v>
          </cell>
          <cell r="C5">
            <v>200</v>
          </cell>
        </row>
        <row r="6">
          <cell r="A6" t="str">
            <v>Кирпич М100</v>
          </cell>
          <cell r="B6" t="str">
            <v>шт</v>
          </cell>
          <cell r="C6">
            <v>9</v>
          </cell>
        </row>
        <row r="7">
          <cell r="A7" t="str">
            <v>Приготовление раствора М100</v>
          </cell>
          <cell r="B7" t="str">
            <v>м3</v>
          </cell>
          <cell r="C7">
            <v>1800</v>
          </cell>
        </row>
        <row r="8">
          <cell r="A8" t="str">
            <v>Цемент М-600</v>
          </cell>
          <cell r="B8" t="str">
            <v>тн</v>
          </cell>
          <cell r="C8">
            <v>3900</v>
          </cell>
        </row>
        <row r="9">
          <cell r="A9" t="str">
            <v>Щебень строительный ( фракция 20-40)</v>
          </cell>
          <cell r="B9" t="str">
            <v>м3</v>
          </cell>
          <cell r="C9">
            <v>730</v>
          </cell>
        </row>
        <row r="10">
          <cell r="A10" t="str">
            <v>Песок</v>
          </cell>
          <cell r="B10" t="str">
            <v>м3</v>
          </cell>
          <cell r="C10">
            <v>680</v>
          </cell>
        </row>
        <row r="11">
          <cell r="A11" t="str">
            <v>Вода</v>
          </cell>
          <cell r="B11" t="str">
            <v>м3</v>
          </cell>
          <cell r="C11">
            <v>11.8</v>
          </cell>
        </row>
        <row r="12">
          <cell r="A12" t="str">
            <v>Кладка перегородок из сибита Б1</v>
          </cell>
          <cell r="B12" t="str">
            <v>м2</v>
          </cell>
          <cell r="C12">
            <v>180</v>
          </cell>
        </row>
        <row r="13">
          <cell r="A13" t="str">
            <v>Сибит Б1</v>
          </cell>
          <cell r="B13" t="str">
            <v>м3</v>
          </cell>
          <cell r="C13">
            <v>4500</v>
          </cell>
        </row>
        <row r="14">
          <cell r="A14" t="str">
            <v>Клей для газобетона автоклавного твердения СИБИТ</v>
          </cell>
          <cell r="B14" t="str">
            <v>кг</v>
          </cell>
          <cell r="C14">
            <v>7.5</v>
          </cell>
        </row>
        <row r="15">
          <cell r="A15" t="str">
            <v>Устройство перегородок из гипсокартонных листов (ГКЛ) по системе «КНАУФ» с одинарным металлическим каркасом однослойной обшивкой с обеих сторон и заполнением утеплителем б=50мм</v>
          </cell>
          <cell r="B15" t="str">
            <v>м2</v>
          </cell>
          <cell r="C15">
            <v>350</v>
          </cell>
        </row>
        <row r="16">
          <cell r="A16" t="str">
            <v>Комплектующие для подсистемы ГВЛ</v>
          </cell>
          <cell r="B16" t="str">
            <v>м2</v>
          </cell>
          <cell r="C16">
            <v>175</v>
          </cell>
        </row>
        <row r="17">
          <cell r="A17" t="str">
            <v>Листы ГВЛ, б=12,5мм</v>
          </cell>
          <cell r="B17" t="str">
            <v>м2</v>
          </cell>
          <cell r="C17">
            <v>195</v>
          </cell>
        </row>
        <row r="18">
          <cell r="A18" t="str">
            <v>Утеплитель минераловатный</v>
          </cell>
          <cell r="B18" t="str">
            <v>м3</v>
          </cell>
          <cell r="C18">
            <v>3200</v>
          </cell>
        </row>
        <row r="19">
          <cell r="A19" t="str">
            <v>Перегородка, алюминий. Цвет: "Венге". Стекло</v>
          </cell>
          <cell r="B19" t="str">
            <v>м2</v>
          </cell>
          <cell r="C19">
            <v>2800</v>
          </cell>
        </row>
        <row r="20">
          <cell r="A20" t="str">
            <v>Монтаж остеклённых перегородок</v>
          </cell>
          <cell r="B20" t="str">
            <v>м2</v>
          </cell>
          <cell r="C20">
            <v>280</v>
          </cell>
        </row>
        <row r="21">
          <cell r="A21" t="str">
            <v>Облицовка перегородок из сендич-панелей листами ГВЛ в 1-слой с устройством подсистемы</v>
          </cell>
          <cell r="B21" t="str">
            <v>м2</v>
          </cell>
          <cell r="C21">
            <v>150</v>
          </cell>
        </row>
        <row r="22">
          <cell r="A22" t="str">
            <v>Пропитка с окраской облицовки ГВЛ ВЭД красками</v>
          </cell>
          <cell r="B22" t="str">
            <v>м2</v>
          </cell>
          <cell r="C22">
            <v>110</v>
          </cell>
        </row>
      </sheetData>
      <sheetData sheetId="11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СТЕНЫ </v>
          </cell>
        </row>
        <row r="3">
          <cell r="A3" t="str">
            <v>Вагонка ПВХ Белая 100 мм (для помещ.с влажным режимом), 120р/м2</v>
          </cell>
          <cell r="B3" t="str">
            <v>м2</v>
          </cell>
          <cell r="C3">
            <v>120</v>
          </cell>
        </row>
        <row r="4">
          <cell r="A4" t="str">
            <v>ЕвроВагонка 14х90х2500, 235р/м2</v>
          </cell>
          <cell r="B4" t="str">
            <v>м2</v>
          </cell>
          <cell r="C4">
            <v>235</v>
          </cell>
        </row>
        <row r="5">
          <cell r="A5" t="str">
            <v>Керабуд Оникс 3</v>
          </cell>
          <cell r="B5" t="str">
            <v>м2</v>
          </cell>
          <cell r="C5">
            <v>450</v>
          </cell>
        </row>
        <row r="6">
          <cell r="A6" t="str">
            <v>Комплектующие для подсистемы (кронштейны, профиль, соединители, саморезы)</v>
          </cell>
          <cell r="B6" t="str">
            <v>м2</v>
          </cell>
          <cell r="C6">
            <v>75</v>
          </cell>
        </row>
        <row r="7">
          <cell r="A7" t="str">
            <v>Монтаж облицовки стен</v>
          </cell>
          <cell r="B7" t="str">
            <v>м2</v>
          </cell>
          <cell r="C7">
            <v>150</v>
          </cell>
        </row>
        <row r="8">
          <cell r="A8" t="str">
            <v>Монтаж облицовки стен кафелем</v>
          </cell>
          <cell r="B8" t="str">
            <v>м2</v>
          </cell>
          <cell r="C8">
            <v>480</v>
          </cell>
        </row>
        <row r="9">
          <cell r="A9" t="str">
            <v>Нофломат, светлых тонов</v>
          </cell>
          <cell r="B9" t="str">
            <v>м2</v>
          </cell>
          <cell r="C9">
            <v>570</v>
          </cell>
        </row>
        <row r="10">
          <cell r="A10" t="str">
            <v>Панели ПВХ , 165р/м2</v>
          </cell>
          <cell r="B10" t="str">
            <v>м2</v>
          </cell>
          <cell r="C10">
            <v>165</v>
          </cell>
        </row>
        <row r="11">
          <cell r="A11" t="str">
            <v>Панель МДФ Кроностар Стандарт, 173р/м2</v>
          </cell>
          <cell r="B11" t="str">
            <v>м2</v>
          </cell>
          <cell r="C11">
            <v>173</v>
          </cell>
        </row>
        <row r="12">
          <cell r="A12" t="str">
            <v>Панель стеновая МДФ Бук восточный 2700*240*6, 163р/м2</v>
          </cell>
          <cell r="B12" t="str">
            <v>м2</v>
          </cell>
          <cell r="C12">
            <v>163</v>
          </cell>
        </row>
        <row r="13">
          <cell r="A13" t="str">
            <v>Плитка настенная Береста желтая 20*30, 414р/м2</v>
          </cell>
          <cell r="B13" t="str">
            <v>м2</v>
          </cell>
          <cell r="C13">
            <v>414</v>
          </cell>
        </row>
        <row r="14">
          <cell r="A14" t="str">
            <v>Плитка настенная Сахара песочная 25*33, 356р/м2</v>
          </cell>
          <cell r="B14" t="str">
            <v>м2</v>
          </cell>
          <cell r="C14">
            <v>356</v>
          </cell>
        </row>
        <row r="15">
          <cell r="A15" t="str">
            <v>Клей для кафеля и керамогранита</v>
          </cell>
          <cell r="B15" t="str">
            <v>кг</v>
          </cell>
          <cell r="C15">
            <v>11.7</v>
          </cell>
        </row>
        <row r="16">
          <cell r="A16" t="str">
            <v>Стекломагниевый лист, 130р/м2</v>
          </cell>
          <cell r="B16" t="str">
            <v>м2</v>
          </cell>
          <cell r="C16">
            <v>130</v>
          </cell>
        </row>
        <row r="17">
          <cell r="A17" t="str">
            <v>ЦСП 10мм* 1200*3600, окрашенные декоративной краской св. серого цвета</v>
          </cell>
          <cell r="B17" t="str">
            <v>м2</v>
          </cell>
          <cell r="C17">
            <v>300</v>
          </cell>
        </row>
        <row r="18">
          <cell r="A18" t="str">
            <v>Шпатлёвка стен под окраску</v>
          </cell>
          <cell r="B18" t="str">
            <v>м2</v>
          </cell>
          <cell r="C18">
            <v>80</v>
          </cell>
        </row>
        <row r="19">
          <cell r="A19" t="str">
            <v>Сухая шпатлёвочная смесь</v>
          </cell>
          <cell r="B19" t="str">
            <v>кг</v>
          </cell>
          <cell r="C19">
            <v>7.5</v>
          </cell>
        </row>
        <row r="20">
          <cell r="A20" t="str">
            <v>Выравнивание стен штукатурным составом</v>
          </cell>
          <cell r="B20" t="str">
            <v>м2</v>
          </cell>
          <cell r="C20">
            <v>160</v>
          </cell>
        </row>
        <row r="21">
          <cell r="A21" t="str">
            <v>Сухие штукатурные смеси</v>
          </cell>
          <cell r="B21" t="str">
            <v>кг</v>
          </cell>
          <cell r="C21">
            <v>6.8</v>
          </cell>
        </row>
        <row r="22">
          <cell r="A22" t="str">
            <v>Наклеивание обоев</v>
          </cell>
          <cell r="B22" t="str">
            <v>м2</v>
          </cell>
          <cell r="C22">
            <v>65</v>
          </cell>
        </row>
        <row r="23">
          <cell r="A23" t="str">
            <v>Обои</v>
          </cell>
          <cell r="B23" t="str">
            <v>м2</v>
          </cell>
          <cell r="C23">
            <v>48</v>
          </cell>
        </row>
        <row r="24">
          <cell r="A24" t="str">
            <v>ПОЛ</v>
          </cell>
        </row>
        <row r="25">
          <cell r="A25" t="str">
            <v>Раствор М100</v>
          </cell>
          <cell r="B25" t="str">
            <v>м3</v>
          </cell>
          <cell r="C25">
            <v>3800</v>
          </cell>
        </row>
        <row r="26">
          <cell r="A26" t="str">
            <v>Грязезащитное резиновое покрытие</v>
          </cell>
          <cell r="B26" t="str">
            <v>м2</v>
          </cell>
          <cell r="C26">
            <v>350</v>
          </cell>
        </row>
        <row r="27">
          <cell r="A27" t="str">
            <v>Износостойкий линолеум</v>
          </cell>
          <cell r="B27" t="str">
            <v>м2</v>
          </cell>
          <cell r="C27">
            <v>400</v>
          </cell>
        </row>
        <row r="28">
          <cell r="A28" t="str">
            <v>Линолеум</v>
          </cell>
          <cell r="B28" t="str">
            <v>м2</v>
          </cell>
          <cell r="C28">
            <v>430</v>
          </cell>
        </row>
        <row r="29">
          <cell r="A29" t="str">
            <v xml:space="preserve">Лист г/к 5 рифленый ГОСТ 8568-77 1500х6000 3СП </v>
          </cell>
          <cell r="B29" t="str">
            <v>м2</v>
          </cell>
          <cell r="C29">
            <v>1080</v>
          </cell>
        </row>
        <row r="30">
          <cell r="A30" t="str">
            <v>Монтаж стального покрытия</v>
          </cell>
          <cell r="B30" t="str">
            <v>м2</v>
          </cell>
          <cell r="C30">
            <v>360</v>
          </cell>
        </row>
        <row r="31">
          <cell r="A31" t="str">
            <v>Плитка для пола</v>
          </cell>
          <cell r="B31" t="str">
            <v>м2</v>
          </cell>
          <cell r="C31">
            <v>485</v>
          </cell>
        </row>
        <row r="32">
          <cell r="A32" t="str">
            <v>Плитка для пола керабуд Астория 3П 30*30</v>
          </cell>
          <cell r="B32" t="str">
            <v>м2</v>
          </cell>
          <cell r="C32">
            <v>539</v>
          </cell>
        </row>
        <row r="33">
          <cell r="A33" t="str">
            <v>Плитка для пола Соло Крема 300*300</v>
          </cell>
          <cell r="B33" t="str">
            <v>м2</v>
          </cell>
          <cell r="C33">
            <v>599</v>
          </cell>
        </row>
        <row r="34">
          <cell r="A34" t="str">
            <v>Плитка для пола Соло Крема 300*300, шероховатая</v>
          </cell>
          <cell r="B34" t="str">
            <v>м2</v>
          </cell>
          <cell r="C34">
            <v>630</v>
          </cell>
        </row>
        <row r="35">
          <cell r="A35" t="str">
            <v>Клей для кафеля и керамогранита</v>
          </cell>
          <cell r="B35" t="str">
            <v>кг</v>
          </cell>
          <cell r="C35">
            <v>11.7</v>
          </cell>
        </row>
        <row r="36">
          <cell r="A36" t="str">
            <v>Просечно-вытяжной лист 410 от производителя, Ст3 (венткамера, эл.щитовая, тепловой узел)</v>
          </cell>
          <cell r="B36" t="str">
            <v>м2</v>
          </cell>
          <cell r="C36">
            <v>728</v>
          </cell>
        </row>
        <row r="37">
          <cell r="A37" t="str">
            <v>Металлический рифленый лист 3 мм</v>
          </cell>
          <cell r="B37" t="str">
            <v>м2</v>
          </cell>
          <cell r="C37">
            <v>635.85</v>
          </cell>
        </row>
        <row r="38">
          <cell r="A38" t="str">
            <v>Устройство цем-песчанной стяжки б=20мм</v>
          </cell>
          <cell r="B38" t="str">
            <v>м2</v>
          </cell>
          <cell r="C38">
            <v>90</v>
          </cell>
        </row>
        <row r="39">
          <cell r="A39" t="str">
            <v>Укладка грязезащитного покрытия</v>
          </cell>
          <cell r="B39" t="str">
            <v>м2</v>
          </cell>
          <cell r="C39">
            <v>120</v>
          </cell>
        </row>
        <row r="40">
          <cell r="A40" t="str">
            <v>Укладка кафеля на пол</v>
          </cell>
          <cell r="B40" t="str">
            <v>м2</v>
          </cell>
          <cell r="C40">
            <v>450</v>
          </cell>
        </row>
        <row r="41">
          <cell r="A41" t="str">
            <v>Укладка керамогранита на пол</v>
          </cell>
          <cell r="B41" t="str">
            <v>м2</v>
          </cell>
          <cell r="C41">
            <v>500</v>
          </cell>
        </row>
        <row r="42">
          <cell r="A42" t="str">
            <v>Укладка линолиума, плинтусов, порожкев</v>
          </cell>
          <cell r="B42" t="str">
            <v>м2</v>
          </cell>
          <cell r="C42">
            <v>100</v>
          </cell>
        </row>
        <row r="43">
          <cell r="A43" t="str">
            <v>Укладка ЦСП</v>
          </cell>
          <cell r="B43" t="str">
            <v>м2</v>
          </cell>
          <cell r="C43">
            <v>130</v>
          </cell>
        </row>
        <row r="44">
          <cell r="A44" t="str">
            <v>ЦСП 10мм* 1200*3600</v>
          </cell>
          <cell r="B44" t="str">
            <v>м2</v>
          </cell>
          <cell r="C44">
            <v>230</v>
          </cell>
        </row>
        <row r="45">
          <cell r="A45" t="str">
            <v>ПОТОЛОК</v>
          </cell>
        </row>
        <row r="46">
          <cell r="A46" t="str">
            <v>Выравнивание потолков штукатурным составом</v>
          </cell>
          <cell r="B46" t="str">
            <v>м2</v>
          </cell>
          <cell r="C46">
            <v>200</v>
          </cell>
        </row>
        <row r="47">
          <cell r="A47" t="str">
            <v>Сухие штукатурные смеси</v>
          </cell>
          <cell r="B47" t="str">
            <v>кг</v>
          </cell>
          <cell r="C47">
            <v>6.8</v>
          </cell>
        </row>
        <row r="48">
          <cell r="A48" t="str">
            <v>Шпатлёвка потлков под окраску</v>
          </cell>
          <cell r="B48" t="str">
            <v>м2</v>
          </cell>
          <cell r="C48">
            <v>80</v>
          </cell>
        </row>
        <row r="49">
          <cell r="A49" t="str">
            <v>Сухая шпатлёвочная смесь</v>
          </cell>
          <cell r="B49" t="str">
            <v>кг</v>
          </cell>
          <cell r="C49">
            <v>7.5</v>
          </cell>
        </row>
        <row r="50">
          <cell r="A50" t="str">
            <v>Армстронг, 165р/м2</v>
          </cell>
          <cell r="B50" t="str">
            <v>м2</v>
          </cell>
          <cell r="C50">
            <v>165</v>
          </cell>
        </row>
        <row r="51">
          <cell r="A51" t="str">
            <v>ГИПРОК Гипсокартон УК 3300х1200х12,5мм</v>
          </cell>
          <cell r="B51" t="str">
            <v>м2</v>
          </cell>
          <cell r="C51">
            <v>95.000000000000014</v>
          </cell>
        </row>
        <row r="52">
          <cell r="A52" t="str">
            <v>ЕвроВагонка 14х90х2500</v>
          </cell>
          <cell r="B52" t="str">
            <v>м2</v>
          </cell>
          <cell r="C52">
            <v>235</v>
          </cell>
        </row>
        <row r="53">
          <cell r="A53" t="str">
            <v>Комплектующие для подсистемы (кронштейны, профиль, соединители, саморезы...)</v>
          </cell>
          <cell r="B53" t="str">
            <v>м2</v>
          </cell>
          <cell r="C53">
            <v>75</v>
          </cell>
        </row>
        <row r="54">
          <cell r="A54" t="str">
            <v>Монтаж облицовки потолков</v>
          </cell>
          <cell r="B54" t="str">
            <v>м2</v>
          </cell>
          <cell r="C54">
            <v>180</v>
          </cell>
        </row>
        <row r="55">
          <cell r="A55" t="str">
            <v>Панели ПВХ (для помещений с влажным режимом)</v>
          </cell>
          <cell r="B55" t="str">
            <v>м2</v>
          </cell>
          <cell r="C55">
            <v>165</v>
          </cell>
        </row>
        <row r="56">
          <cell r="A56" t="str">
            <v>Подвесные потолки Армстронг OASIS (Оазис) 600*600*12 (кромка Board), 168р/м2</v>
          </cell>
          <cell r="B56" t="str">
            <v>м2</v>
          </cell>
          <cell r="C56">
            <v>168</v>
          </cell>
        </row>
        <row r="57">
          <cell r="A57" t="str">
            <v>Подвесные потолки Армстронг OASIS Plus (Оазис плюс) 600*600*12 (кромка Board), 300р/м2</v>
          </cell>
          <cell r="B57" t="str">
            <v>м2</v>
          </cell>
          <cell r="C57">
            <v>300</v>
          </cell>
        </row>
        <row r="58">
          <cell r="A58" t="str">
            <v>Подвесные потолки Армстронг Scala (Скала) 600*600*12 (кромка Board), 280р/м2</v>
          </cell>
          <cell r="B58" t="str">
            <v>м2</v>
          </cell>
          <cell r="C58">
            <v>280</v>
          </cell>
        </row>
        <row r="59">
          <cell r="A59" t="str">
            <v>Профлист НС10а.1100-
0,55 белого цвета</v>
          </cell>
          <cell r="B59" t="str">
            <v>м2</v>
          </cell>
          <cell r="C59">
            <v>250</v>
          </cell>
        </row>
        <row r="60">
          <cell r="A60" t="str">
            <v>Существующие конструкции потолка, без облицовки</v>
          </cell>
          <cell r="B60" t="str">
            <v>м2</v>
          </cell>
          <cell r="C60">
            <v>0</v>
          </cell>
        </row>
        <row r="61">
          <cell r="A61" t="str">
            <v>ЦСП, окрашенные в/э краской белого цвета</v>
          </cell>
          <cell r="B61" t="str">
            <v>м2</v>
          </cell>
          <cell r="C61">
            <v>300</v>
          </cell>
        </row>
      </sheetData>
      <sheetData sheetId="12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Конструкции металлические въездных пандусов 1,2м</v>
          </cell>
          <cell r="B2" t="str">
            <v>тн</v>
          </cell>
          <cell r="C2">
            <v>66500</v>
          </cell>
        </row>
        <row r="3">
          <cell r="A3" t="str">
            <v>Конструкции металлические крыльц 1,2м</v>
          </cell>
          <cell r="B3" t="str">
            <v>к-т</v>
          </cell>
          <cell r="C3">
            <v>23887.5</v>
          </cell>
        </row>
        <row r="4">
          <cell r="A4" t="str">
            <v>Конструкции металлические навеса</v>
          </cell>
          <cell r="B4" t="str">
            <v>тн</v>
          </cell>
          <cell r="C4">
            <v>66500</v>
          </cell>
        </row>
        <row r="5">
          <cell r="A5" t="str">
            <v>Конструкции металлические ограждения</v>
          </cell>
          <cell r="B5" t="str">
            <v>тн</v>
          </cell>
          <cell r="C5">
            <v>66500</v>
          </cell>
        </row>
        <row r="6">
          <cell r="A6" t="str">
            <v>Крыльца 1,2м</v>
          </cell>
          <cell r="B6" t="str">
            <v>шт</v>
          </cell>
          <cell r="C6">
            <v>25000</v>
          </cell>
        </row>
        <row r="7">
          <cell r="A7" t="str">
            <v>Лестница для 2-х эт здания - 0,95тн</v>
          </cell>
          <cell r="B7" t="str">
            <v>шт</v>
          </cell>
          <cell r="C7">
            <v>73150</v>
          </cell>
        </row>
        <row r="8">
          <cell r="A8" t="str">
            <v>Металлоконструкции входного крыльца - 2,3х2,3м - 0,4тн</v>
          </cell>
          <cell r="B8" t="str">
            <v>шт</v>
          </cell>
          <cell r="C8">
            <v>22800</v>
          </cell>
        </row>
        <row r="9">
          <cell r="A9" t="str">
            <v>Металлоконструкции входного крыльца - 2,3х2,3м - 0,4тн</v>
          </cell>
        </row>
        <row r="10">
          <cell r="A10" t="str">
            <v>Металлоконструкции въздного пандуса - 2,7х2м - 0,4тн</v>
          </cell>
          <cell r="B10" t="str">
            <v>шт</v>
          </cell>
          <cell r="C10">
            <v>22800</v>
          </cell>
        </row>
        <row r="11">
          <cell r="A11" t="str">
            <v>Монтаж металлоконструкций крыльц</v>
          </cell>
          <cell r="B11" t="str">
            <v>тн</v>
          </cell>
          <cell r="C11">
            <v>9000</v>
          </cell>
        </row>
      </sheetData>
      <sheetData sheetId="13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Дополнительный профлист на отделку (потолок венткамеры, карнизы, цоколь и тд)</v>
          </cell>
          <cell r="B2" t="str">
            <v>м2</v>
          </cell>
          <cell r="C2">
            <v>400</v>
          </cell>
        </row>
        <row r="3">
          <cell r="A3" t="str">
            <v>Отделка профлистом</v>
          </cell>
          <cell r="B3" t="str">
            <v>м2</v>
          </cell>
          <cell r="C3">
            <v>120</v>
          </cell>
        </row>
        <row r="4">
          <cell r="A4" t="str">
            <v>Утеплитель пенополистирол 100 мм</v>
          </cell>
          <cell r="B4" t="str">
            <v>м3</v>
          </cell>
          <cell r="C4">
            <v>5000</v>
          </cell>
        </row>
        <row r="5">
          <cell r="A5" t="str">
            <v>Устройство утеплителя по периметру</v>
          </cell>
          <cell r="B5" t="str">
            <v>м3</v>
          </cell>
          <cell r="C5">
            <v>500</v>
          </cell>
        </row>
        <row r="6">
          <cell r="A6" t="str">
            <v>Щебень</v>
          </cell>
          <cell r="B6" t="str">
            <v>м3</v>
          </cell>
          <cell r="C6">
            <v>600</v>
          </cell>
        </row>
        <row r="7">
          <cell r="A7" t="str">
            <v>Приготовление бетона В15</v>
          </cell>
          <cell r="B7" t="str">
            <v>м3</v>
          </cell>
          <cell r="C7">
            <v>1800</v>
          </cell>
        </row>
        <row r="8">
          <cell r="A8" t="str">
            <v>Цемент М-600</v>
          </cell>
          <cell r="B8" t="str">
            <v>тн</v>
          </cell>
          <cell r="C8">
            <v>3900</v>
          </cell>
        </row>
        <row r="9">
          <cell r="A9" t="str">
            <v>Щебень строительный ( фракция 20-40)</v>
          </cell>
          <cell r="B9" t="str">
            <v>м3</v>
          </cell>
          <cell r="C9">
            <v>730</v>
          </cell>
        </row>
        <row r="10">
          <cell r="A10" t="str">
            <v>Песок</v>
          </cell>
          <cell r="B10" t="str">
            <v>м3</v>
          </cell>
          <cell r="C10">
            <v>680</v>
          </cell>
        </row>
        <row r="11">
          <cell r="A11" t="str">
            <v>Вода</v>
          </cell>
          <cell r="B11" t="str">
            <v>м3</v>
          </cell>
          <cell r="C11">
            <v>11.8</v>
          </cell>
        </row>
        <row r="12">
          <cell r="A12" t="str">
            <v>Устройство щебеночной подготовки под отмостку</v>
          </cell>
          <cell r="B12" t="str">
            <v>м3</v>
          </cell>
          <cell r="C12">
            <v>250</v>
          </cell>
        </row>
        <row r="13">
          <cell r="A13" t="str">
            <v>Бетон В 20</v>
          </cell>
          <cell r="B13" t="str">
            <v>м3</v>
          </cell>
          <cell r="C13">
            <v>4000</v>
          </cell>
        </row>
        <row r="14">
          <cell r="A14" t="str">
            <v>Устройство отмостки бетонной</v>
          </cell>
          <cell r="B14" t="str">
            <v>м3</v>
          </cell>
          <cell r="C14">
            <v>2000</v>
          </cell>
        </row>
      </sheetData>
      <sheetData sheetId="14" refreshError="1">
        <row r="1">
          <cell r="B1" t="str">
            <v>-</v>
          </cell>
          <cell r="C1">
            <v>0</v>
          </cell>
        </row>
        <row r="2">
          <cell r="A2" t="str">
            <v xml:space="preserve">    1200 ARCTIC LED Светильник</v>
          </cell>
          <cell r="B2" t="str">
            <v>шт</v>
          </cell>
          <cell r="C2">
            <v>5791.97</v>
          </cell>
        </row>
        <row r="3">
          <cell r="A3" t="str">
            <v xml:space="preserve">    1500 ARCTIC LED Светильник</v>
          </cell>
          <cell r="B3" t="str">
            <v>шт</v>
          </cell>
          <cell r="C3">
            <v>7918.72</v>
          </cell>
        </row>
        <row r="4">
          <cell r="A4" t="str">
            <v xml:space="preserve">    1ЩА</v>
          </cell>
          <cell r="B4" t="str">
            <v>шт</v>
          </cell>
          <cell r="C4">
            <v>7914</v>
          </cell>
        </row>
        <row r="5">
          <cell r="A5" t="str">
            <v xml:space="preserve">    2ЩА, 3ЩА,4ЩА</v>
          </cell>
          <cell r="B5" t="str">
            <v>шт</v>
          </cell>
          <cell r="C5">
            <v>4822</v>
          </cell>
        </row>
        <row r="6">
          <cell r="A6" t="str">
            <v xml:space="preserve">    FLY NTK 30 LED 4 cold white Светильник</v>
          </cell>
          <cell r="B6" t="str">
            <v>шт</v>
          </cell>
          <cell r="C6">
            <v>29231.34</v>
          </cell>
        </row>
        <row r="7">
          <cell r="A7" t="str">
            <v xml:space="preserve">    NBT 17 F123 (серебристый) Светильник</v>
          </cell>
          <cell r="B7" t="str">
            <v>шт</v>
          </cell>
          <cell r="C7">
            <v>1918.59</v>
          </cell>
        </row>
        <row r="8">
          <cell r="A8" t="str">
            <v xml:space="preserve">    NBT 22 F226 (чёрный) Светильник</v>
          </cell>
          <cell r="B8" t="str">
            <v>шт</v>
          </cell>
          <cell r="C8">
            <v>2872.46</v>
          </cell>
        </row>
        <row r="9">
          <cell r="A9" t="str">
            <v xml:space="preserve">    OPL/R ECO LED 595 4000К Светильник</v>
          </cell>
          <cell r="B9" t="str">
            <v>шт</v>
          </cell>
          <cell r="C9">
            <v>4371.1400000000003</v>
          </cell>
        </row>
        <row r="10">
          <cell r="A10" t="str">
            <v xml:space="preserve">    OPL/S ECO LED 1200 Светильник</v>
          </cell>
          <cell r="B10" t="str">
            <v>шт</v>
          </cell>
          <cell r="C10">
            <v>4407.34</v>
          </cell>
        </row>
        <row r="11">
          <cell r="A11" t="str">
            <v xml:space="preserve">    OWP LED 595 Светильник</v>
          </cell>
          <cell r="B11" t="str">
            <v>шт</v>
          </cell>
          <cell r="C11">
            <v>7838.04</v>
          </cell>
        </row>
        <row r="12">
          <cell r="A12" t="str">
            <v xml:space="preserve">    RKL LED 1900 Cветильник</v>
          </cell>
          <cell r="B12" t="str">
            <v>шт</v>
          </cell>
          <cell r="C12">
            <v>4389.24</v>
          </cell>
        </row>
        <row r="13">
          <cell r="A13" t="str">
            <v xml:space="preserve">    URAN EFS350 LED Светильник</v>
          </cell>
          <cell r="B13" t="str">
            <v>шт</v>
          </cell>
          <cell r="C13">
            <v>3347.59</v>
          </cell>
        </row>
        <row r="14">
          <cell r="A14" t="str">
            <v xml:space="preserve">    АВДТ322Р, С10А,  Iут.=30мА</v>
          </cell>
          <cell r="B14" t="str">
            <v>шт</v>
          </cell>
          <cell r="C14">
            <v>519.34</v>
          </cell>
        </row>
        <row r="15">
          <cell r="A15" t="str">
            <v xml:space="preserve">    АВДТ322Р, С6А,  Iут.=30мА</v>
          </cell>
          <cell r="B15" t="str">
            <v>шт</v>
          </cell>
          <cell r="C15">
            <v>519.34</v>
          </cell>
        </row>
        <row r="16">
          <cell r="A16" t="str">
            <v xml:space="preserve">    аксессуары (узлы, переходы)</v>
          </cell>
          <cell r="B16" t="str">
            <v>кг</v>
          </cell>
          <cell r="C16">
            <v>211.86</v>
          </cell>
        </row>
        <row r="17">
          <cell r="A17" t="str">
            <v xml:space="preserve">    Анкер К675</v>
          </cell>
          <cell r="B17" t="str">
            <v>шт</v>
          </cell>
          <cell r="C17">
            <v>180</v>
          </cell>
        </row>
        <row r="18">
          <cell r="A18" t="str">
            <v xml:space="preserve">    Анкер К675УЗ</v>
          </cell>
          <cell r="B18" t="str">
            <v>шт</v>
          </cell>
          <cell r="C18">
            <v>25.42</v>
          </cell>
        </row>
        <row r="19">
          <cell r="A19" t="str">
            <v xml:space="preserve">    Болт полнонарезной М8х45</v>
          </cell>
          <cell r="B19" t="str">
            <v>шт</v>
          </cell>
          <cell r="C19">
            <v>5.0999999999999996</v>
          </cell>
        </row>
        <row r="20">
          <cell r="A20" t="str">
            <v xml:space="preserve">    ВА47292Р, С10А</v>
          </cell>
          <cell r="B20" t="str">
            <v>шт</v>
          </cell>
          <cell r="C20">
            <v>79.709999999999994</v>
          </cell>
        </row>
        <row r="21">
          <cell r="A21" t="str">
            <v xml:space="preserve">    ВА47292Р, С3А</v>
          </cell>
          <cell r="B21" t="str">
            <v>шт</v>
          </cell>
          <cell r="C21">
            <v>69.819999999999993</v>
          </cell>
        </row>
        <row r="22">
          <cell r="A22" t="str">
            <v xml:space="preserve">    ВА47292Р, С6А</v>
          </cell>
          <cell r="B22" t="str">
            <v>шт</v>
          </cell>
          <cell r="C22">
            <v>69.819999999999993</v>
          </cell>
        </row>
        <row r="23">
          <cell r="A23" t="str">
            <v xml:space="preserve">    ВА47293р, D16А</v>
          </cell>
          <cell r="B23" t="str">
            <v>шт</v>
          </cell>
          <cell r="C23">
            <v>99.5</v>
          </cell>
        </row>
        <row r="24">
          <cell r="A24" t="str">
            <v xml:space="preserve">    ВА47293р,С25А</v>
          </cell>
          <cell r="B24" t="str">
            <v>шт</v>
          </cell>
          <cell r="C24">
            <v>127.48</v>
          </cell>
        </row>
        <row r="25">
          <cell r="A25" t="str">
            <v xml:space="preserve">    ВВГнгFRLS 2*1.5</v>
          </cell>
          <cell r="B25" t="str">
            <v>м</v>
          </cell>
          <cell r="C25">
            <v>42</v>
          </cell>
        </row>
        <row r="26">
          <cell r="A26" t="str">
            <v xml:space="preserve">    ВВГнгFRLS 3*1.5</v>
          </cell>
          <cell r="B26" t="str">
            <v>м</v>
          </cell>
          <cell r="C26">
            <v>59</v>
          </cell>
        </row>
        <row r="27">
          <cell r="A27" t="str">
            <v xml:space="preserve">    ВВГнгFRLS 3*2.5</v>
          </cell>
          <cell r="B27" t="str">
            <v>м</v>
          </cell>
          <cell r="C27">
            <v>74.88</v>
          </cell>
        </row>
        <row r="28">
          <cell r="A28" t="str">
            <v xml:space="preserve">    ВВГнгFRLS 4*2.5</v>
          </cell>
          <cell r="B28" t="str">
            <v>м</v>
          </cell>
          <cell r="C28">
            <v>105</v>
          </cell>
        </row>
        <row r="29">
          <cell r="A29" t="str">
            <v xml:space="preserve">    ВВГнгLS 1х2,5 Кабель</v>
          </cell>
          <cell r="B29" t="str">
            <v>м</v>
          </cell>
          <cell r="C29">
            <v>12.78</v>
          </cell>
        </row>
        <row r="30">
          <cell r="A30" t="str">
            <v xml:space="preserve">    ВВГнгLS 1х25 Кабель</v>
          </cell>
          <cell r="B30" t="str">
            <v>м</v>
          </cell>
          <cell r="C30">
            <v>121.53</v>
          </cell>
        </row>
        <row r="31">
          <cell r="A31" t="str">
            <v xml:space="preserve">    ВВГнгLS 1х4 Кабель</v>
          </cell>
          <cell r="B31" t="str">
            <v>м</v>
          </cell>
          <cell r="C31">
            <v>19.850000000000001</v>
          </cell>
        </row>
        <row r="32">
          <cell r="A32" t="str">
            <v xml:space="preserve">    ВВГнгLS 1х6 Кабель</v>
          </cell>
          <cell r="B32" t="str">
            <v>м</v>
          </cell>
          <cell r="C32">
            <v>28.74</v>
          </cell>
        </row>
        <row r="33">
          <cell r="A33" t="str">
            <v xml:space="preserve">    ВВГнгLS 1х95 Кабель</v>
          </cell>
          <cell r="B33" t="str">
            <v>м</v>
          </cell>
          <cell r="C33">
            <v>420.17</v>
          </cell>
        </row>
        <row r="34">
          <cell r="A34" t="str">
            <v xml:space="preserve">    ВВГнгLS 2х1,5 Кабель</v>
          </cell>
          <cell r="B34" t="str">
            <v>м</v>
          </cell>
          <cell r="C34">
            <v>13.28</v>
          </cell>
        </row>
        <row r="35">
          <cell r="A35" t="str">
            <v xml:space="preserve">    ВВГнгLS 3х1,5 Кабель</v>
          </cell>
          <cell r="B35" t="str">
            <v>м</v>
          </cell>
          <cell r="C35">
            <v>19.68</v>
          </cell>
        </row>
        <row r="36">
          <cell r="A36" t="str">
            <v xml:space="preserve">    ВВГнгLS 3х2,5 Кабель</v>
          </cell>
          <cell r="B36" t="str">
            <v>м</v>
          </cell>
          <cell r="C36">
            <v>30.6</v>
          </cell>
        </row>
        <row r="37">
          <cell r="A37" t="str">
            <v xml:space="preserve">    ВВГнгLS 3х4 Кабель</v>
          </cell>
          <cell r="B37" t="str">
            <v>м</v>
          </cell>
          <cell r="C37">
            <v>47.4</v>
          </cell>
        </row>
        <row r="38">
          <cell r="A38" t="str">
            <v xml:space="preserve">    ВВГнгLS 3х6  Кабель</v>
          </cell>
          <cell r="B38" t="str">
            <v>м</v>
          </cell>
          <cell r="C38">
            <v>74.39</v>
          </cell>
        </row>
        <row r="39">
          <cell r="A39" t="str">
            <v xml:space="preserve">    ВВГнгLS 4х1,5 Кабель</v>
          </cell>
          <cell r="B39" t="str">
            <v>м</v>
          </cell>
          <cell r="C39">
            <v>53.97</v>
          </cell>
        </row>
        <row r="40">
          <cell r="A40" t="str">
            <v xml:space="preserve">    ВВГнгLS 4х2,5 Кабель</v>
          </cell>
          <cell r="B40" t="str">
            <v>м</v>
          </cell>
          <cell r="C40">
            <v>42</v>
          </cell>
        </row>
        <row r="41">
          <cell r="A41" t="str">
            <v xml:space="preserve">    ВВГнгLS 5х10 Кабель</v>
          </cell>
          <cell r="B41" t="str">
            <v>м</v>
          </cell>
          <cell r="C41">
            <v>220.92</v>
          </cell>
        </row>
        <row r="42">
          <cell r="A42" t="str">
            <v xml:space="preserve">    ВВГнгLS 5х16 Кабель</v>
          </cell>
          <cell r="B42" t="str">
            <v>м</v>
          </cell>
          <cell r="C42">
            <v>345.84</v>
          </cell>
        </row>
        <row r="43">
          <cell r="A43" t="str">
            <v xml:space="preserve">    ВВГнгLS 5х35 Кабель</v>
          </cell>
          <cell r="B43" t="str">
            <v>м</v>
          </cell>
          <cell r="C43">
            <v>748.34</v>
          </cell>
        </row>
        <row r="44">
          <cell r="A44" t="str">
            <v xml:space="preserve">    ВВГнгLS 5х4 Кабель</v>
          </cell>
          <cell r="B44" t="str">
            <v>м</v>
          </cell>
          <cell r="C44">
            <v>100.07</v>
          </cell>
        </row>
        <row r="45">
          <cell r="A45" t="str">
            <v xml:space="preserve">    ВВГнгLS 5х6 Кабель</v>
          </cell>
          <cell r="B45" t="str">
            <v>м</v>
          </cell>
          <cell r="C45">
            <v>146.07</v>
          </cell>
        </row>
        <row r="46">
          <cell r="A46" t="str">
            <v xml:space="preserve">    Винт М6х10</v>
          </cell>
          <cell r="B46" t="str">
            <v>шт</v>
          </cell>
          <cell r="C46">
            <v>2.1800000000000002</v>
          </cell>
        </row>
        <row r="47">
          <cell r="A47" t="str">
            <v xml:space="preserve">    Внешний угол КМН 40х25   "ЭЛЕКОР"</v>
          </cell>
          <cell r="B47" t="str">
            <v>шт</v>
          </cell>
          <cell r="C47">
            <v>12.75</v>
          </cell>
        </row>
        <row r="48">
          <cell r="A48" t="str">
            <v xml:space="preserve">    Внешний угол КМН 40х25 мм СКК10DN40025КО1</v>
          </cell>
          <cell r="B48" t="str">
            <v>шт</v>
          </cell>
          <cell r="C48">
            <v>24.68</v>
          </cell>
        </row>
        <row r="49">
          <cell r="A49" t="str">
            <v xml:space="preserve">    Внутренний угол КМD 100х60 мм СКК10DV100060КО1</v>
          </cell>
          <cell r="B49" t="str">
            <v>шт</v>
          </cell>
          <cell r="C49">
            <v>50.37</v>
          </cell>
        </row>
        <row r="50">
          <cell r="A50" t="str">
            <v xml:space="preserve">    Внутренний угол КМD 40х25 мм СКК10DV40025КО1</v>
          </cell>
          <cell r="B50" t="str">
            <v>шт</v>
          </cell>
          <cell r="C50">
            <v>24.68</v>
          </cell>
        </row>
        <row r="51">
          <cell r="A51" t="str">
            <v xml:space="preserve">    Внутренний угол КМD 60х40 мм СКК10DV60040КО1</v>
          </cell>
          <cell r="B51" t="str">
            <v>шт</v>
          </cell>
          <cell r="C51">
            <v>35.26</v>
          </cell>
        </row>
        <row r="52">
          <cell r="A52" t="str">
            <v xml:space="preserve">    Внутренний угол КМВ 100х60   "ЭЛЕКОР"</v>
          </cell>
          <cell r="B52" t="str">
            <v>шт</v>
          </cell>
          <cell r="C52">
            <v>50.79</v>
          </cell>
        </row>
        <row r="53">
          <cell r="A53" t="str">
            <v xml:space="preserve">    Внутренний угол КМВ 40х25   "ЭЛЕКОР"</v>
          </cell>
          <cell r="B53" t="str">
            <v>шт</v>
          </cell>
          <cell r="C53">
            <v>12.75</v>
          </cell>
        </row>
        <row r="54">
          <cell r="A54" t="str">
            <v xml:space="preserve">    Внутренний угол КМВ 60х40   "ЭЛЕКОР"</v>
          </cell>
          <cell r="B54" t="str">
            <v>шт</v>
          </cell>
          <cell r="C54">
            <v>34.18</v>
          </cell>
        </row>
        <row r="55">
          <cell r="A55" t="str">
            <v xml:space="preserve">    ВРУ 250А в сборе с водным автоматом, трёхфазным счётчиком, трансформатором ток и распределительными автоматами 14шт на динрейке</v>
          </cell>
          <cell r="B55" t="str">
            <v>шт</v>
          </cell>
          <cell r="C55">
            <v>31779.66</v>
          </cell>
        </row>
        <row r="56">
          <cell r="A56" t="str">
            <v xml:space="preserve">    Выключатель двухклавишный, для открытой установки</v>
          </cell>
          <cell r="B56" t="str">
            <v>шт</v>
          </cell>
          <cell r="C56">
            <v>68.47</v>
          </cell>
        </row>
        <row r="57">
          <cell r="A57" t="str">
            <v xml:space="preserve">    Выключатель двухклавишный, для скрытой установки</v>
          </cell>
          <cell r="B57" t="str">
            <v>шт</v>
          </cell>
          <cell r="C57">
            <v>69.52</v>
          </cell>
        </row>
        <row r="58">
          <cell r="A58" t="str">
            <v xml:space="preserve">    выключатель одноклавишный, для открытой установки</v>
          </cell>
          <cell r="B58" t="str">
            <v>шт</v>
          </cell>
          <cell r="C58">
            <v>50.59</v>
          </cell>
        </row>
        <row r="59">
          <cell r="A59" t="str">
            <v xml:space="preserve">    Выключатель одноклавишный, для скрытой установки</v>
          </cell>
          <cell r="B59" t="str">
            <v>шт</v>
          </cell>
          <cell r="C59">
            <v>50.59</v>
          </cell>
        </row>
        <row r="60">
          <cell r="A60" t="str">
            <v xml:space="preserve">    Выключатель ОП 1кл IP43</v>
          </cell>
          <cell r="B60" t="str">
            <v>шт</v>
          </cell>
          <cell r="C60">
            <v>85.6</v>
          </cell>
        </row>
        <row r="61">
          <cell r="A61" t="str">
            <v xml:space="preserve">    Выключатель ОП 2кл IP43</v>
          </cell>
          <cell r="B61" t="str">
            <v>шт</v>
          </cell>
          <cell r="C61">
            <v>95.7</v>
          </cell>
        </row>
        <row r="62">
          <cell r="A62" t="str">
            <v xml:space="preserve">    Выключатель СП 1кл</v>
          </cell>
          <cell r="B62" t="str">
            <v>шт</v>
          </cell>
          <cell r="C62">
            <v>38.200000000000003</v>
          </cell>
        </row>
        <row r="63">
          <cell r="A63" t="str">
            <v xml:space="preserve">    Выключатель СП 2кл</v>
          </cell>
          <cell r="B63" t="str">
            <v>шт</v>
          </cell>
          <cell r="C63">
            <v>45.3</v>
          </cell>
        </row>
        <row r="64">
          <cell r="A64" t="str">
            <v xml:space="preserve">    Гайка М6</v>
          </cell>
          <cell r="B64" t="str">
            <v>шт</v>
          </cell>
          <cell r="C64">
            <v>2.0299999999999998</v>
          </cell>
        </row>
        <row r="65">
          <cell r="A65" t="str">
            <v xml:space="preserve">    Гайка М8</v>
          </cell>
          <cell r="B65" t="str">
            <v>шт</v>
          </cell>
          <cell r="C65">
            <v>2.85</v>
          </cell>
        </row>
        <row r="66">
          <cell r="A66" t="str">
            <v xml:space="preserve">    Гребенка распределительная для автоматов щитов 1/2/3/4 полюсн.</v>
          </cell>
          <cell r="B66" t="str">
            <v>шт</v>
          </cell>
          <cell r="C66">
            <v>338.98</v>
          </cell>
        </row>
        <row r="67">
          <cell r="A67" t="str">
            <v xml:space="preserve">    Евророзетка 1ОП ПГ IP54 серия "ФОРС" РСб203ФСр</v>
          </cell>
          <cell r="B67" t="str">
            <v>шт</v>
          </cell>
          <cell r="C67">
            <v>66.94</v>
          </cell>
        </row>
        <row r="68">
          <cell r="A68" t="str">
            <v xml:space="preserve">    Евророзетка 2 ОП с з/шт. "Прима" Белый</v>
          </cell>
          <cell r="B68" t="str">
            <v>шт</v>
          </cell>
          <cell r="C68">
            <v>53.82</v>
          </cell>
        </row>
        <row r="69">
          <cell r="A69" t="str">
            <v xml:space="preserve">    Евророзетка 2ОП ПГ IP54 серия "ФОРС" РСб223ФСр</v>
          </cell>
          <cell r="B69" t="str">
            <v>шт</v>
          </cell>
          <cell r="C69">
            <v>104.67</v>
          </cell>
        </row>
        <row r="70">
          <cell r="A70" t="str">
            <v xml:space="preserve">    Евророзетка 4ОП с защ.шторками "Пралеска" РА16278</v>
          </cell>
          <cell r="B70" t="str">
            <v>шт</v>
          </cell>
          <cell r="C70">
            <v>164.16</v>
          </cell>
        </row>
        <row r="71">
          <cell r="A71" t="str">
            <v xml:space="preserve">    Заглушка 200х100</v>
          </cell>
          <cell r="B71" t="str">
            <v>шт</v>
          </cell>
          <cell r="C71">
            <v>215</v>
          </cell>
        </row>
        <row r="72">
          <cell r="A72" t="str">
            <v xml:space="preserve">    Заглушка торцевая ЗТ200х100</v>
          </cell>
          <cell r="B72" t="str">
            <v>шт</v>
          </cell>
          <cell r="C72">
            <v>72</v>
          </cell>
        </row>
      </sheetData>
      <sheetData sheetId="15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Головка рукавная ГР-50 (Al)</v>
          </cell>
          <cell r="B2" t="str">
            <v>шт</v>
          </cell>
          <cell r="C2">
            <v>78</v>
          </cell>
        </row>
        <row r="3">
          <cell r="A3" t="str">
            <v>Головка цапковая ГЦ-50 (Al)</v>
          </cell>
          <cell r="B3" t="str">
            <v>шт</v>
          </cell>
          <cell r="C3">
            <v>75.599999999999994</v>
          </cell>
        </row>
        <row r="4">
          <cell r="A4" t="str">
            <v>Заглушка Д-27  3/4</v>
          </cell>
          <cell r="B4" t="str">
            <v>шт</v>
          </cell>
          <cell r="C4">
            <v>33.5</v>
          </cell>
        </row>
        <row r="5">
          <cell r="A5" t="str">
            <v>Клей Thermaflex 1 литр</v>
          </cell>
          <cell r="B5" t="str">
            <v>шт</v>
          </cell>
          <cell r="C5">
            <v>720</v>
          </cell>
        </row>
        <row r="6">
          <cell r="A6" t="str">
            <v>комплект зимнего запуска(север)</v>
          </cell>
          <cell r="B6" t="str">
            <v>шт</v>
          </cell>
          <cell r="C6">
            <v>3300</v>
          </cell>
        </row>
        <row r="7">
          <cell r="A7" t="str">
            <v>кондиционер сплит-система 5.2квт</v>
          </cell>
          <cell r="B7" t="str">
            <v>шт</v>
          </cell>
          <cell r="C7">
            <v>19800</v>
          </cell>
        </row>
        <row r="8">
          <cell r="A8" t="str">
            <v>Кран маевского Ду 20</v>
          </cell>
          <cell r="B8" t="str">
            <v>шт</v>
          </cell>
          <cell r="C8">
            <v>22.9</v>
          </cell>
        </row>
        <row r="9">
          <cell r="A9" t="str">
            <v>Кран пожарный 15б3р Ду 50 Ру 10 А51</v>
          </cell>
          <cell r="B9" t="str">
            <v>шт</v>
          </cell>
          <cell r="C9">
            <v>764</v>
          </cell>
        </row>
        <row r="10">
          <cell r="A10" t="str">
            <v>Кран трехходовой 11б18бк с ручкой (для маном.)</v>
          </cell>
          <cell r="B10" t="str">
            <v>шт</v>
          </cell>
          <cell r="C10">
            <v>107.5</v>
          </cell>
        </row>
        <row r="11">
          <cell r="A11" t="str">
            <v>Кран шаровый VP  (г/ш, ручка-рычаг) Ду15 Ру16</v>
          </cell>
          <cell r="B11" t="str">
            <v>шт</v>
          </cell>
          <cell r="C11">
            <v>58</v>
          </cell>
        </row>
        <row r="12">
          <cell r="A12" t="str">
            <v>Кран шаровый VP  (г/ш, ручка-рычаг) Ду20 Ру16</v>
          </cell>
          <cell r="B12" t="str">
            <v>шт</v>
          </cell>
          <cell r="C12">
            <v>81</v>
          </cell>
        </row>
        <row r="13">
          <cell r="A13" t="str">
            <v>Кран шаровый VP  (м/м, ручка-бабочка) Ду25 Ру16</v>
          </cell>
          <cell r="B13" t="str">
            <v>шт</v>
          </cell>
          <cell r="C13">
            <v>130</v>
          </cell>
        </row>
        <row r="14">
          <cell r="A14" t="str">
            <v>Кран шаровый VP (г/ш американка) Ду 15 (ручка-бабочка)</v>
          </cell>
          <cell r="B14" t="str">
            <v>шт</v>
          </cell>
          <cell r="C14">
            <v>82.2</v>
          </cell>
        </row>
        <row r="15">
          <cell r="A15" t="str">
            <v>Кран шаровый VP (г/ш американка) Ду 20 (ручка-бабочка)</v>
          </cell>
          <cell r="B15" t="str">
            <v>шт</v>
          </cell>
          <cell r="C15">
            <v>116</v>
          </cell>
        </row>
        <row r="16">
          <cell r="A16" t="str">
            <v>Кран шаровый VP (г/ш американка) Ду 25 (ручка-бабочка)</v>
          </cell>
          <cell r="B16" t="str">
            <v>шт</v>
          </cell>
          <cell r="C16">
            <v>198.5</v>
          </cell>
        </row>
        <row r="17">
          <cell r="A17" t="str">
            <v>кронштейн настенный внешнего блока</v>
          </cell>
          <cell r="B17" t="str">
            <v>шт</v>
          </cell>
          <cell r="C17">
            <v>330</v>
          </cell>
        </row>
        <row r="18">
          <cell r="A18" t="str">
            <v>КШ.Ц.Ф.020.040.02</v>
          </cell>
          <cell r="B18" t="str">
            <v>шт</v>
          </cell>
          <cell r="C18">
            <v>1104.5</v>
          </cell>
        </row>
        <row r="19">
          <cell r="A19" t="str">
            <v>КШ.Ц.Ф.065.016.02</v>
          </cell>
          <cell r="B19" t="str">
            <v>шт</v>
          </cell>
          <cell r="C19">
            <v>2070.5</v>
          </cell>
        </row>
        <row r="20">
          <cell r="A20" t="str">
            <v>КШ.Ц.Ф.100/080.016.02</v>
          </cell>
          <cell r="B20" t="str">
            <v>шт</v>
          </cell>
          <cell r="C20">
            <v>2985.5</v>
          </cell>
        </row>
        <row r="21">
          <cell r="A21" t="str">
            <v>Манометр МТ-100 Ду 15  Ру 10</v>
          </cell>
          <cell r="B21" t="str">
            <v>шт</v>
          </cell>
          <cell r="C21">
            <v>170</v>
          </cell>
        </row>
        <row r="22">
          <cell r="A22" t="str">
            <v>Модуль вентиляторный потолочный(170*475), 3 вентилятора с датчиком 35С,3800</v>
          </cell>
          <cell r="B22" t="str">
            <v>шт</v>
          </cell>
          <cell r="C22">
            <v>4370</v>
          </cell>
        </row>
        <row r="23">
          <cell r="A23" t="str">
            <v>Отвод стальной Ду 89x3.5</v>
          </cell>
          <cell r="B23" t="str">
            <v>шт</v>
          </cell>
          <cell r="C23">
            <v>96</v>
          </cell>
        </row>
        <row r="24">
          <cell r="A24" t="str">
            <v>Переход стальной 57х3 - 32х2</v>
          </cell>
          <cell r="B24" t="str">
            <v>шт</v>
          </cell>
          <cell r="C24">
            <v>24.8</v>
          </cell>
        </row>
        <row r="25">
          <cell r="A25" t="str">
            <v>Переход стальной 89х3,5 - 57х3</v>
          </cell>
          <cell r="B25" t="str">
            <v>шт</v>
          </cell>
          <cell r="C25">
            <v>50.6</v>
          </cell>
        </row>
        <row r="26">
          <cell r="A26" t="str">
            <v>Писуар "Гала" с креплением и сифоном</v>
          </cell>
          <cell r="B26" t="str">
            <v>шт</v>
          </cell>
          <cell r="C26">
            <v>3012</v>
          </cell>
        </row>
        <row r="27">
          <cell r="A27" t="str">
            <v>Полотенцесушитель "М"-обр. 1" 500х500 нерж. сталь</v>
          </cell>
          <cell r="B27" t="str">
            <v>шт</v>
          </cell>
          <cell r="C27">
            <v>1561.5</v>
          </cell>
        </row>
        <row r="28">
          <cell r="A28" t="str">
            <v>Пьедестал "ВЕНЕЦИЯ" 2300</v>
          </cell>
          <cell r="B28" t="str">
            <v>шт</v>
          </cell>
          <cell r="C28">
            <v>625</v>
          </cell>
        </row>
        <row r="29">
          <cell r="A29" t="str">
            <v>Ревизия  ПП Ду 50 (упаковка 25 шт.)</v>
          </cell>
          <cell r="B29" t="str">
            <v>шт</v>
          </cell>
          <cell r="C29">
            <v>15.8</v>
          </cell>
        </row>
        <row r="30">
          <cell r="A30" t="str">
            <v>Ревизия ЧК Ду100</v>
          </cell>
          <cell r="B30" t="str">
            <v>шт</v>
          </cell>
          <cell r="C30">
            <v>494</v>
          </cell>
        </row>
        <row r="31">
          <cell r="A31" t="str">
            <v>Ревизия ЧК Ду150</v>
          </cell>
          <cell r="B31" t="str">
            <v>шт</v>
          </cell>
          <cell r="C31">
            <v>1250</v>
          </cell>
        </row>
        <row r="32">
          <cell r="A32" t="str">
            <v>Ревизия ЧК Ду50</v>
          </cell>
          <cell r="B32" t="str">
            <v>шт</v>
          </cell>
          <cell r="C32">
            <v>265</v>
          </cell>
        </row>
        <row r="33">
          <cell r="A33" t="str">
            <v>Сифон "Орио" для мойки/умыв бутылочный 1 1/2 40 с нерж.чашкой и гиб.трубой (А-32019)</v>
          </cell>
          <cell r="B33" t="str">
            <v>шт</v>
          </cell>
          <cell r="C33">
            <v>82.4</v>
          </cell>
        </row>
        <row r="34">
          <cell r="A34" t="str">
            <v>скоба для ленты(уп100шт)А 200(В20)</v>
          </cell>
          <cell r="B34" t="str">
            <v>шт</v>
          </cell>
          <cell r="C34">
            <v>990</v>
          </cell>
        </row>
        <row r="35">
          <cell r="A35" t="str">
            <v>Смеситель для раковины BOOU 8188-14А</v>
          </cell>
          <cell r="B35" t="str">
            <v>шт</v>
          </cell>
          <cell r="C35">
            <v>685.5</v>
          </cell>
        </row>
        <row r="36">
          <cell r="A36" t="str">
            <v>Смеситель для раковины Oras Electra сенсорный 6150F</v>
          </cell>
          <cell r="B36" t="str">
            <v>шт</v>
          </cell>
          <cell r="C36">
            <v>5236</v>
          </cell>
        </row>
        <row r="37">
          <cell r="A37" t="str">
            <v>Ствол пожарный РС-50 (Al)</v>
          </cell>
          <cell r="B37" t="str">
            <v>шт</v>
          </cell>
          <cell r="C37">
            <v>130</v>
          </cell>
        </row>
        <row r="38">
          <cell r="A38" t="str">
            <v>теплообменная магистраль</v>
          </cell>
          <cell r="B38" t="str">
            <v>шт</v>
          </cell>
          <cell r="C38">
            <v>220</v>
          </cell>
        </row>
        <row r="39">
          <cell r="A39" t="str">
            <v>Труба  НПВХ для внутренней канализации Ду 110*2,2*2000</v>
          </cell>
          <cell r="B39" t="str">
            <v>шт</v>
          </cell>
          <cell r="C39">
            <v>167</v>
          </cell>
        </row>
        <row r="40">
          <cell r="A40" t="str">
            <v>Труба  ПП Ду 50 (2,00м) с раструбом</v>
          </cell>
          <cell r="B40" t="str">
            <v>шт</v>
          </cell>
          <cell r="C40">
            <v>71.099999999999994</v>
          </cell>
        </row>
        <row r="41">
          <cell r="A41" t="str">
            <v>труба 76х3,5 Ст3пс дл.11,7м. (НМЗ)</v>
          </cell>
          <cell r="B41" t="str">
            <v>м</v>
          </cell>
          <cell r="C41">
            <v>191.63</v>
          </cell>
        </row>
        <row r="42">
          <cell r="A42" t="str">
            <v>Труба армированная стекловолокном D20x3.4 FIRAT</v>
          </cell>
          <cell r="B42" t="str">
            <v>м</v>
          </cell>
          <cell r="C42">
            <v>31.65</v>
          </cell>
        </row>
        <row r="43">
          <cell r="A43" t="str">
            <v>Труба армированная стекловолокном D25x4.2 FIRAT</v>
          </cell>
          <cell r="B43" t="str">
            <v>м</v>
          </cell>
          <cell r="C43">
            <v>45.85</v>
          </cell>
        </row>
        <row r="44">
          <cell r="A44" t="str">
            <v>Труба армированная стекловолокном D32x5.4 FIRAT</v>
          </cell>
          <cell r="B44" t="str">
            <v>м</v>
          </cell>
          <cell r="C44">
            <v>81.599999999999994</v>
          </cell>
        </row>
        <row r="45">
          <cell r="A45" t="str">
            <v>Труба ЧК Д 100 (длина 2,0 м)</v>
          </cell>
          <cell r="B45" t="str">
            <v>шт</v>
          </cell>
          <cell r="C45">
            <v>1432</v>
          </cell>
        </row>
        <row r="46">
          <cell r="A46" t="str">
            <v>Труба ЧК Д 150 (длина 2,0 м)</v>
          </cell>
          <cell r="B46" t="str">
            <v>шт.</v>
          </cell>
          <cell r="C46">
            <v>2564</v>
          </cell>
        </row>
        <row r="47">
          <cell r="A47" t="str">
            <v>Труба ЧК Д 50 (длина 2,0 м)</v>
          </cell>
          <cell r="B47" t="str">
            <v>шт</v>
          </cell>
          <cell r="C47">
            <v>792</v>
          </cell>
        </row>
        <row r="48">
          <cell r="A48" t="str">
            <v>Трубная изоляция Термафлекс "ТермаЭКО" E-114 9мм</v>
          </cell>
          <cell r="B48" t="str">
            <v>м</v>
          </cell>
          <cell r="C48">
            <v>114</v>
          </cell>
        </row>
        <row r="49">
          <cell r="A49" t="str">
            <v>Трубная изоляция Термафлекс "ТермаЭКО" E-22 9мм</v>
          </cell>
          <cell r="B49" t="str">
            <v>м</v>
          </cell>
          <cell r="C49">
            <v>14.95</v>
          </cell>
        </row>
        <row r="50">
          <cell r="A50" t="str">
            <v>Трубная изоляция Термафлекс "ТермаЭКО" E-28 9мм</v>
          </cell>
          <cell r="B50" t="str">
            <v>м</v>
          </cell>
          <cell r="C50">
            <v>17.95</v>
          </cell>
        </row>
        <row r="51">
          <cell r="A51" t="str">
            <v>Трубная изоляция Термафлекс "ТермаЭКО" E-35 9мм</v>
          </cell>
          <cell r="B51" t="str">
            <v>м</v>
          </cell>
          <cell r="C51">
            <v>22.55</v>
          </cell>
        </row>
        <row r="52">
          <cell r="A52" t="str">
            <v>Трубная изоляция Термафлекс "ТермаЭКО" E-42 9мм</v>
          </cell>
          <cell r="B52" t="str">
            <v>м</v>
          </cell>
          <cell r="C52">
            <v>28.6</v>
          </cell>
        </row>
        <row r="53">
          <cell r="A53" t="str">
            <v>Трубная изоляция Термафлекс "ТермаЭКО" E-48 9мм</v>
          </cell>
          <cell r="B53" t="str">
            <v>м</v>
          </cell>
          <cell r="C53">
            <v>33.5</v>
          </cell>
        </row>
        <row r="54">
          <cell r="A54" t="str">
            <v>Трубная изоляция Термафлекс "ТермаЭКО" E-60 9мм</v>
          </cell>
          <cell r="B54" t="str">
            <v>м</v>
          </cell>
          <cell r="C54">
            <v>46.55</v>
          </cell>
        </row>
        <row r="55">
          <cell r="A55" t="str">
            <v>Трубная изоляция Термафлекс "ТермаЭКО" E-76 9мм</v>
          </cell>
          <cell r="B55" t="str">
            <v>м</v>
          </cell>
          <cell r="C55">
            <v>63.05</v>
          </cell>
        </row>
        <row r="56">
          <cell r="A56" t="str">
            <v>Трубная изоляция Термафлекс "ТермаЭКО" E-89 9мм</v>
          </cell>
          <cell r="B56" t="str">
            <v>м</v>
          </cell>
          <cell r="C56">
            <v>97.75</v>
          </cell>
        </row>
        <row r="57">
          <cell r="A57" t="str">
            <v>Трубная изоляция Термафлекс "ТермаЭКО" Р-35 25мм</v>
          </cell>
          <cell r="B57" t="str">
            <v>м</v>
          </cell>
          <cell r="C57">
            <v>122.5</v>
          </cell>
        </row>
        <row r="58">
          <cell r="A58" t="str">
            <v>Трубная изоляция Термафлекс "ТермаЭКО" Р-42 25мм</v>
          </cell>
          <cell r="B58" t="str">
            <v>м</v>
          </cell>
          <cell r="C58">
            <v>136</v>
          </cell>
        </row>
        <row r="59">
          <cell r="A59" t="str">
            <v>Трубная изоляция Термафлекс "ТермаЭКО" Р-54 25мм</v>
          </cell>
          <cell r="B59" t="str">
            <v>м</v>
          </cell>
          <cell r="C59">
            <v>160.5</v>
          </cell>
        </row>
        <row r="60">
          <cell r="A60" t="str">
            <v>Трубы стальные электросварные 159х4,5 мм 11,7м</v>
          </cell>
          <cell r="B60" t="str">
            <v>м</v>
          </cell>
          <cell r="C60">
            <v>255.63</v>
          </cell>
        </row>
        <row r="61">
          <cell r="A61" t="str">
            <v>трубы электросварные 89х3,5 НЗМ</v>
          </cell>
          <cell r="B61" t="str">
            <v>м</v>
          </cell>
          <cell r="C61">
            <v>255.9</v>
          </cell>
        </row>
        <row r="62">
          <cell r="A62" t="str">
            <v>Умывальник "ВЕНЕЦИЯ"  с/о, крепление 2299</v>
          </cell>
          <cell r="B62" t="str">
            <v>шт</v>
          </cell>
          <cell r="C62">
            <v>912.5</v>
          </cell>
        </row>
        <row r="63">
          <cell r="A63" t="str">
            <v>Унитаз-компакт "ПОЛЕСЬЕ" в комплекте с сид, кноп. арматурой</v>
          </cell>
          <cell r="B63" t="str">
            <v>шт</v>
          </cell>
          <cell r="C63">
            <v>2712.5</v>
          </cell>
        </row>
        <row r="64">
          <cell r="A64" t="str">
            <v>Фильтр ФМФ Ду100 Ру16 VP</v>
          </cell>
          <cell r="B64" t="str">
            <v>шт</v>
          </cell>
          <cell r="C64">
            <v>2191</v>
          </cell>
        </row>
        <row r="65">
          <cell r="A65" t="str">
            <v>Фильтр ФМФ Ду80 Ру16 VP</v>
          </cell>
          <cell r="B65" t="str">
            <v>шт</v>
          </cell>
          <cell r="C65">
            <v>1599</v>
          </cell>
        </row>
        <row r="66">
          <cell r="A66" t="str">
            <v>Фланец   Ду 100 Ру 16</v>
          </cell>
          <cell r="B66" t="str">
            <v>шт</v>
          </cell>
          <cell r="C66">
            <v>283.5</v>
          </cell>
        </row>
        <row r="67">
          <cell r="A67" t="str">
            <v>Фланец   Ду 65 Ру 16</v>
          </cell>
          <cell r="B67" t="str">
            <v>шт</v>
          </cell>
          <cell r="C67">
            <v>212.5</v>
          </cell>
        </row>
        <row r="68">
          <cell r="A68" t="str">
            <v>Фланец   Ду 80 Ру 16</v>
          </cell>
          <cell r="B68" t="str">
            <v>шт</v>
          </cell>
          <cell r="C68">
            <v>227.5</v>
          </cell>
        </row>
        <row r="69">
          <cell r="A69" t="str">
            <v>Шкаф пожарный ШПК-320 НЗ</v>
          </cell>
          <cell r="B69" t="str">
            <v>шт</v>
          </cell>
          <cell r="C69">
            <v>2580</v>
          </cell>
        </row>
      </sheetData>
      <sheetData sheetId="16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Заглушка Д-27  3/4</v>
          </cell>
          <cell r="B2" t="str">
            <v>шт</v>
          </cell>
          <cell r="C2">
            <v>33.5</v>
          </cell>
        </row>
        <row r="3">
          <cell r="A3" t="str">
            <v>Клей Thermaflex 1 литр</v>
          </cell>
          <cell r="B3" t="str">
            <v>шт</v>
          </cell>
          <cell r="C3">
            <v>720</v>
          </cell>
        </row>
        <row r="4">
          <cell r="A4" t="str">
            <v>Кран маевского Ду 20</v>
          </cell>
          <cell r="B4" t="str">
            <v>шт</v>
          </cell>
          <cell r="C4">
            <v>22.9</v>
          </cell>
        </row>
        <row r="5">
          <cell r="A5" t="str">
            <v>Кран шаровый VP  (г/ш, ручка-рычаг) Ду15 Ру16</v>
          </cell>
          <cell r="B5" t="str">
            <v>шт</v>
          </cell>
          <cell r="C5">
            <v>58</v>
          </cell>
        </row>
        <row r="6">
          <cell r="A6" t="str">
            <v>Кран шаровый VP  (г/ш, ручка-рычаг) Ду20 Ру16</v>
          </cell>
          <cell r="B6" t="str">
            <v>шт</v>
          </cell>
          <cell r="C6">
            <v>81</v>
          </cell>
        </row>
        <row r="7">
          <cell r="A7" t="str">
            <v>Кран шаровый VP  (м/м, ручка-бабочка) Ду15 Ру16</v>
          </cell>
          <cell r="B7" t="str">
            <v>шт</v>
          </cell>
          <cell r="C7">
            <v>56</v>
          </cell>
        </row>
        <row r="8">
          <cell r="A8" t="str">
            <v>Кран шаровый VP  (м/м, ручка-бабочка) Ду25 Ру16</v>
          </cell>
          <cell r="B8" t="str">
            <v>шт</v>
          </cell>
          <cell r="C8">
            <v>130</v>
          </cell>
        </row>
        <row r="9">
          <cell r="A9" t="str">
            <v>Кран шаровый VP (г/ш американка) Ду 15 (ручка-бабочка)</v>
          </cell>
          <cell r="B9" t="str">
            <v>шт</v>
          </cell>
          <cell r="C9">
            <v>82.2</v>
          </cell>
        </row>
        <row r="10">
          <cell r="A10" t="str">
            <v>Кран шаровый VP (г/ш американка) Ду 20 (ручка-бабочка)</v>
          </cell>
          <cell r="B10" t="str">
            <v>шт</v>
          </cell>
          <cell r="C10">
            <v>116</v>
          </cell>
        </row>
        <row r="11">
          <cell r="A11" t="str">
            <v>Кран шаровый VP (г/ш американка) Ду 25 (ручка-бабочка)</v>
          </cell>
          <cell r="B11" t="str">
            <v>шт</v>
          </cell>
          <cell r="C11">
            <v>198.5</v>
          </cell>
        </row>
        <row r="12">
          <cell r="A12" t="str">
            <v>Кронштейн КР-1</v>
          </cell>
          <cell r="B12" t="str">
            <v>шт</v>
          </cell>
          <cell r="C12">
            <v>12.5</v>
          </cell>
        </row>
        <row r="13">
          <cell r="A13" t="str">
            <v>КШ.Ц.Ф.020.040.02</v>
          </cell>
          <cell r="B13" t="str">
            <v>шт</v>
          </cell>
          <cell r="C13">
            <v>1104.5</v>
          </cell>
        </row>
        <row r="14">
          <cell r="A14" t="str">
            <v>КШ.Ц.Ф.065.016.02</v>
          </cell>
          <cell r="B14" t="str">
            <v>шт</v>
          </cell>
          <cell r="C14">
            <v>2070.5</v>
          </cell>
        </row>
        <row r="15">
          <cell r="A15" t="str">
            <v>КШ.Ц.Ф.100/080.016.02</v>
          </cell>
          <cell r="B15" t="str">
            <v>шт</v>
          </cell>
          <cell r="C15">
            <v>2985.5</v>
          </cell>
        </row>
        <row r="16">
          <cell r="A16" t="str">
            <v>Отвод стальной Ду 89x3.5</v>
          </cell>
          <cell r="B16" t="str">
            <v>шт</v>
          </cell>
          <cell r="C16">
            <v>96</v>
          </cell>
        </row>
        <row r="17">
          <cell r="A17" t="str">
            <v>Пьедестал "ВЕНЕЦИЯ" 2300</v>
          </cell>
          <cell r="B17" t="str">
            <v>шт</v>
          </cell>
          <cell r="C17">
            <v>625</v>
          </cell>
        </row>
        <row r="18">
          <cell r="A18" t="str">
            <v>Сифон "Орио" для мойки/умыв бутылочный 1 1/2 40 с нерж.чашкой и гиб.трубой (А-32019)</v>
          </cell>
          <cell r="B18" t="str">
            <v>шт</v>
          </cell>
          <cell r="C18">
            <v>82.4</v>
          </cell>
        </row>
        <row r="19">
          <cell r="A19" t="str">
            <v>Смеситель для раковины BOOU 8188-14А</v>
          </cell>
          <cell r="B19" t="str">
            <v>шт</v>
          </cell>
          <cell r="C19">
            <v>685.5</v>
          </cell>
        </row>
        <row r="20">
          <cell r="A20" t="str">
            <v>Смеситель для раковины Oras Electra сенсорный 6150F</v>
          </cell>
          <cell r="B20" t="str">
            <v>шт</v>
          </cell>
          <cell r="C20">
            <v>5236</v>
          </cell>
        </row>
        <row r="21">
          <cell r="A21" t="str">
            <v>Ствол пожарный РС-50 (Al)</v>
          </cell>
          <cell r="B21" t="str">
            <v>шт</v>
          </cell>
          <cell r="C21">
            <v>130</v>
          </cell>
        </row>
        <row r="22">
          <cell r="A22" t="str">
            <v>труба 76х3,5 Ст3пс дл.11,7м. (НМЗ)</v>
          </cell>
          <cell r="B22" t="str">
            <v>м</v>
          </cell>
          <cell r="C22">
            <v>191.63</v>
          </cell>
        </row>
        <row r="23">
          <cell r="A23" t="str">
            <v>Труба армированная стекловолокном D20x3.4 FIRAT</v>
          </cell>
          <cell r="B23" t="str">
            <v>м</v>
          </cell>
          <cell r="C23">
            <v>31.65</v>
          </cell>
        </row>
        <row r="24">
          <cell r="A24" t="str">
            <v>Труба армированная стекловолокном D25x4.2 FIRAT</v>
          </cell>
          <cell r="B24" t="str">
            <v>м</v>
          </cell>
          <cell r="C24">
            <v>45.85</v>
          </cell>
        </row>
        <row r="25">
          <cell r="A25" t="str">
            <v>Труба армированная стекловолокном D32x5.4 FIRAT</v>
          </cell>
          <cell r="B25" t="str">
            <v>м</v>
          </cell>
          <cell r="C25">
            <v>81.599999999999994</v>
          </cell>
        </row>
        <row r="26">
          <cell r="A26" t="str">
            <v>Труба стальная ВГП Ду 15х2,8 ГОСТ 3262-75</v>
          </cell>
          <cell r="B26" t="str">
            <v>м</v>
          </cell>
          <cell r="C26">
            <v>45.73</v>
          </cell>
        </row>
        <row r="27">
          <cell r="A27" t="str">
            <v>Труба стальная ВГП Ду 20х2,8 ГОСТ 3262-75</v>
          </cell>
          <cell r="B27" t="str">
            <v>м</v>
          </cell>
          <cell r="C27">
            <v>65.5</v>
          </cell>
        </row>
        <row r="28">
          <cell r="A28" t="str">
            <v>Труба стальная ВГП Ду 25х3,2 ГОСТ 3262-75</v>
          </cell>
          <cell r="B28" t="str">
            <v>м</v>
          </cell>
          <cell r="C28">
            <v>86.83</v>
          </cell>
        </row>
        <row r="29">
          <cell r="A29" t="str">
            <v>Труба стальная ВГП Ду 32х3,2 ГОСТ 3262-75</v>
          </cell>
          <cell r="B29" t="str">
            <v>м</v>
          </cell>
          <cell r="C29">
            <v>99.88</v>
          </cell>
        </row>
        <row r="30">
          <cell r="A30" t="str">
            <v>Труба стальная ВГП Ду 40х3,5 ГОСТ 3262-75</v>
          </cell>
          <cell r="B30" t="str">
            <v>м</v>
          </cell>
          <cell r="C30">
            <v>127.17</v>
          </cell>
        </row>
        <row r="31">
          <cell r="A31" t="str">
            <v>Труба стальная ВГП Ду 50х3,2 ГОСТ 3262-75</v>
          </cell>
          <cell r="B31" t="str">
            <v>м</v>
          </cell>
          <cell r="C31">
            <v>152.71</v>
          </cell>
        </row>
        <row r="32">
          <cell r="A32" t="str">
            <v>Труба ЧК Д 100 (длина 2,0 м)</v>
          </cell>
          <cell r="B32" t="str">
            <v>шт</v>
          </cell>
          <cell r="C32">
            <v>1432</v>
          </cell>
        </row>
        <row r="33">
          <cell r="A33" t="str">
            <v>Труба ЧК Д 150 (длина 2,0 м)</v>
          </cell>
          <cell r="B33" t="str">
            <v>шт.</v>
          </cell>
          <cell r="C33">
            <v>2564</v>
          </cell>
        </row>
        <row r="34">
          <cell r="A34" t="str">
            <v>Труба ЧК Д 50 (длина 2,0 м)</v>
          </cell>
          <cell r="B34" t="str">
            <v>шт</v>
          </cell>
          <cell r="C34">
            <v>792</v>
          </cell>
        </row>
        <row r="35">
          <cell r="A35" t="str">
            <v>Трубная изоляция Термафлекс "ТермаЭКО" E-114 9мм</v>
          </cell>
          <cell r="B35" t="str">
            <v>м</v>
          </cell>
          <cell r="C35">
            <v>114</v>
          </cell>
        </row>
        <row r="36">
          <cell r="A36" t="str">
            <v>Трубная изоляция Термафлекс "ТермаЭКО" E-22 9мм</v>
          </cell>
          <cell r="B36" t="str">
            <v>м</v>
          </cell>
          <cell r="C36">
            <v>14.95</v>
          </cell>
        </row>
        <row r="37">
          <cell r="A37" t="str">
            <v>Трубная изоляция Термафлекс "ТермаЭКО" E-28 9мм</v>
          </cell>
          <cell r="B37" t="str">
            <v>м</v>
          </cell>
          <cell r="C37">
            <v>17.95</v>
          </cell>
        </row>
        <row r="38">
          <cell r="A38" t="str">
            <v>Трубная изоляция Термафлекс "ТермаЭКО" E-35 9мм</v>
          </cell>
          <cell r="B38" t="str">
            <v>м</v>
          </cell>
          <cell r="C38">
            <v>22.55</v>
          </cell>
        </row>
        <row r="39">
          <cell r="A39" t="str">
            <v>Трубная изоляция Термафлекс "ТермаЭКО" E-42 9мм</v>
          </cell>
          <cell r="B39" t="str">
            <v>м</v>
          </cell>
          <cell r="C39">
            <v>28.6</v>
          </cell>
        </row>
        <row r="40">
          <cell r="A40" t="str">
            <v>Трубная изоляция Термафлекс "ТермаЭКО" E-48 9мм</v>
          </cell>
          <cell r="B40" t="str">
            <v>м</v>
          </cell>
          <cell r="C40">
            <v>33.5</v>
          </cell>
        </row>
        <row r="41">
          <cell r="A41" t="str">
            <v>Трубная изоляция Термафлекс "ТермаЭКО" E-60 9мм</v>
          </cell>
          <cell r="B41" t="str">
            <v>м</v>
          </cell>
          <cell r="C41">
            <v>46.55</v>
          </cell>
        </row>
        <row r="42">
          <cell r="A42" t="str">
            <v>Трубная изоляция Термафлекс "ТермаЭКО" E-76 9мм</v>
          </cell>
          <cell r="B42" t="str">
            <v>м</v>
          </cell>
          <cell r="C42">
            <v>63.05</v>
          </cell>
        </row>
        <row r="43">
          <cell r="A43" t="str">
            <v>Трубная изоляция Термафлекс "ТермаЭКО" E-89 9мм</v>
          </cell>
          <cell r="B43" t="str">
            <v>м</v>
          </cell>
          <cell r="C43">
            <v>97.75</v>
          </cell>
        </row>
        <row r="44">
          <cell r="A44" t="str">
            <v>Трубная изоляция Термафлекс "ТермаЭКО" Р-35 25мм</v>
          </cell>
          <cell r="B44" t="str">
            <v>м</v>
          </cell>
          <cell r="C44">
            <v>122.5</v>
          </cell>
        </row>
        <row r="45">
          <cell r="A45" t="str">
            <v>Трубная изоляция Термафлекс "ТермаЭКО" Р-42 25мм</v>
          </cell>
          <cell r="B45" t="str">
            <v>м</v>
          </cell>
          <cell r="C45">
            <v>136</v>
          </cell>
        </row>
        <row r="46">
          <cell r="A46" t="str">
            <v>Трубная изоляция Термафлекс "ТермаЭКО" Р-54 25мм</v>
          </cell>
          <cell r="B46" t="str">
            <v>м</v>
          </cell>
          <cell r="C46">
            <v>160.5</v>
          </cell>
        </row>
        <row r="47">
          <cell r="A47" t="str">
            <v>Трубы стальные электросварные 159х4,5 мм 11,7м</v>
          </cell>
          <cell r="B47" t="str">
            <v>м</v>
          </cell>
          <cell r="C47">
            <v>255.63</v>
          </cell>
        </row>
        <row r="48">
          <cell r="A48" t="str">
            <v>Умывальник "ВЕНЕЦИЯ"  с/о, крепление 2299</v>
          </cell>
          <cell r="B48" t="str">
            <v>шт</v>
          </cell>
          <cell r="C48">
            <v>912.5</v>
          </cell>
        </row>
        <row r="49">
          <cell r="A49" t="str">
            <v>Унитаз-компакт "ПОЛЕСЬЕ" в комплекте с сид, кноп. арматурой</v>
          </cell>
          <cell r="B49" t="str">
            <v>шт</v>
          </cell>
          <cell r="C49">
            <v>2712.5</v>
          </cell>
        </row>
      </sheetData>
      <sheetData sheetId="17" refreshError="1">
        <row r="1">
          <cell r="A1" t="str">
            <v>-</v>
          </cell>
          <cell r="B1" t="str">
            <v>-</v>
          </cell>
          <cell r="C1">
            <v>0</v>
          </cell>
        </row>
      </sheetData>
      <sheetData sheetId="18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 xml:space="preserve">   - Дюбель-гвоздь</v>
          </cell>
          <cell r="B2" t="str">
            <v>уп</v>
          </cell>
          <cell r="C2">
            <v>120.54</v>
          </cell>
        </row>
        <row r="3">
          <cell r="A3" t="str">
            <v xml:space="preserve">   - Кабель Verticasa DropCable1Fo K1M LSOH</v>
          </cell>
          <cell r="B3" t="str">
            <v>м</v>
          </cell>
          <cell r="C3">
            <v>111.13</v>
          </cell>
        </row>
        <row r="4">
          <cell r="A4" t="str">
            <v xml:space="preserve">   - Кабель оптоволоконный ДПО-П-24А-2,7кН</v>
          </cell>
          <cell r="B4" t="str">
            <v>м</v>
          </cell>
          <cell r="C4">
            <v>39.74</v>
          </cell>
        </row>
        <row r="5">
          <cell r="A5" t="str">
            <v xml:space="preserve">   - Кабель оптоволоконный ДПТс-П-24А-3,5кН</v>
          </cell>
          <cell r="B5" t="str">
            <v>м</v>
          </cell>
          <cell r="C5">
            <v>40.58</v>
          </cell>
        </row>
        <row r="6">
          <cell r="A6" t="str">
            <v xml:space="preserve">   - Кабель-канал ТА-ЕN 25х30мм</v>
          </cell>
          <cell r="B6" t="str">
            <v>м</v>
          </cell>
          <cell r="C6">
            <v>64.34</v>
          </cell>
        </row>
        <row r="7">
          <cell r="A7" t="str">
            <v xml:space="preserve">   - Клипса д/труб металлорукава</v>
          </cell>
          <cell r="B7" t="str">
            <v>уп</v>
          </cell>
          <cell r="C7">
            <v>209.1</v>
          </cell>
        </row>
        <row r="8">
          <cell r="A8" t="str">
            <v xml:space="preserve">   - Металлорукав РЗ-ЦХ 32мм</v>
          </cell>
          <cell r="B8" t="str">
            <v>м</v>
          </cell>
          <cell r="C8">
            <v>27.49</v>
          </cell>
        </row>
        <row r="9">
          <cell r="A9" t="str">
            <v xml:space="preserve">   - Муфта МОГ-СПЛИТ/252-22-1КТ3645</v>
          </cell>
          <cell r="B9" t="str">
            <v>шт</v>
          </cell>
          <cell r="C9">
            <v>2348.1999999999998</v>
          </cell>
        </row>
        <row r="10">
          <cell r="A10" t="str">
            <v xml:space="preserve">   - Радиоприемник Лира РП-248-1</v>
          </cell>
          <cell r="B10" t="str">
            <v>шт</v>
          </cell>
          <cell r="C10">
            <v>1230</v>
          </cell>
        </row>
        <row r="11">
          <cell r="A11" t="str">
            <v xml:space="preserve">   - Розетка абоненская ШКОН-ПА-1</v>
          </cell>
          <cell r="B11" t="str">
            <v>шт</v>
          </cell>
          <cell r="C11">
            <v>35</v>
          </cell>
        </row>
        <row r="12">
          <cell r="A12" t="str">
            <v xml:space="preserve">   - Скоба для крепления трубы</v>
          </cell>
          <cell r="B12" t="str">
            <v>шт</v>
          </cell>
          <cell r="C12">
            <v>1.4</v>
          </cell>
        </row>
        <row r="13">
          <cell r="A13" t="str">
            <v xml:space="preserve">   - Труба гофрированная ПНД ф25</v>
          </cell>
          <cell r="B13" t="str">
            <v>м</v>
          </cell>
          <cell r="C13">
            <v>6.25</v>
          </cell>
        </row>
        <row r="14">
          <cell r="A14" t="str">
            <v xml:space="preserve">   - Шкаф ШРМ-2-2для размещения муфт и запасов ОК 0,4х0,9х0,3</v>
          </cell>
          <cell r="B14" t="str">
            <v>шт</v>
          </cell>
          <cell r="C14">
            <v>2993</v>
          </cell>
        </row>
        <row r="15">
          <cell r="A15" t="str">
            <v xml:space="preserve"> коммутатор сетевой оптический с 48 портами 10/100Base-TX + 2 портами 10/100/1000BASE-T, 2 комбо-портами 10/100/1000BASE-T/SFP </v>
          </cell>
          <cell r="B15" t="str">
            <v>шт</v>
          </cell>
          <cell r="C15">
            <v>13340</v>
          </cell>
        </row>
        <row r="16">
          <cell r="A16" t="str">
            <v xml:space="preserve">
Источник бесперебойного питания C3KS HF 3000VA/2100W</v>
          </cell>
          <cell r="B16" t="str">
            <v>шт</v>
          </cell>
          <cell r="C16">
            <v>27500</v>
          </cell>
        </row>
        <row r="17">
          <cell r="A17" t="str">
            <v>Адаптер проходной sc simplex "exalan +"</v>
          </cell>
          <cell r="B17" t="str">
            <v>шт</v>
          </cell>
          <cell r="C17">
            <v>51</v>
          </cell>
        </row>
        <row r="18">
          <cell r="A18" t="str">
            <v>Блок 8 розеток 250 В/ 16 А, 2К+3,440 мм, крепеж 19" 1U, индик, шнур 1,8 м</v>
          </cell>
          <cell r="B18" t="str">
            <v>шт</v>
          </cell>
          <cell r="C18">
            <v>1150</v>
          </cell>
        </row>
        <row r="19">
          <cell r="A19" t="str">
            <v>блок питания 12 В для FC-1,FC-1G,FC-4</v>
          </cell>
          <cell r="B19" t="str">
            <v>шт</v>
          </cell>
          <cell r="C19">
            <v>1150</v>
          </cell>
        </row>
        <row r="20">
          <cell r="A20" t="str">
            <v>блок питания 12в 10вт</v>
          </cell>
          <cell r="B20" t="str">
            <v>шт</v>
          </cell>
          <cell r="C20">
            <v>1650</v>
          </cell>
        </row>
        <row r="21">
          <cell r="A21" t="str">
            <v>бокс оптический с комплектом панелей 16/24 порта</v>
          </cell>
          <cell r="B21" t="str">
            <v>шт</v>
          </cell>
          <cell r="C21">
            <v>1650</v>
          </cell>
        </row>
        <row r="22">
          <cell r="A22" t="str">
            <v>Ввод кабельный универсальный</v>
          </cell>
          <cell r="B22" t="str">
            <v>шт</v>
          </cell>
          <cell r="C22">
            <v>2875</v>
          </cell>
        </row>
        <row r="23">
          <cell r="A23" t="str">
            <v>Видеосервер Domination IP-16 2U( Поддержка 16 IP камер;возможность установки до 4 HDD до 3 Tb каждый; 2 сетевые платы; 19" корпус 2U</v>
          </cell>
          <cell r="B23" t="str">
            <v>шт</v>
          </cell>
          <cell r="C23">
            <v>54625</v>
          </cell>
        </row>
        <row r="24">
          <cell r="A24" t="str">
            <v>Вставка на 8 sc simplex</v>
          </cell>
          <cell r="B24" t="str">
            <v>шт</v>
          </cell>
          <cell r="C24">
            <v>46</v>
          </cell>
        </row>
        <row r="25">
          <cell r="A25" t="str">
            <v>жёсткий диск для сервера        3 тб</v>
          </cell>
          <cell r="B25" t="str">
            <v>шт</v>
          </cell>
          <cell r="C25">
            <v>8800</v>
          </cell>
        </row>
        <row r="26">
          <cell r="A26" t="str">
            <v xml:space="preserve">инжектор 2х портовый FSE-2Cдля питания 2х термокожухов tfortis T  </v>
          </cell>
          <cell r="B26" t="str">
            <v>шт</v>
          </cell>
          <cell r="C26">
            <v>5500</v>
          </cell>
        </row>
        <row r="27">
          <cell r="A27" t="str">
            <v>Кабель оптический внешний с выносным несущим элементом 8*9/125</v>
          </cell>
          <cell r="B27" t="str">
            <v>м</v>
          </cell>
          <cell r="C27">
            <v>37</v>
          </cell>
        </row>
        <row r="28">
          <cell r="A28" t="str">
            <v>Кабель связи парной скрутки уличный,экран бухта 305м.(сечение жил 4*2*0.5)</v>
          </cell>
          <cell r="B28" t="str">
            <v>шт</v>
          </cell>
          <cell r="C28">
            <v>6375</v>
          </cell>
        </row>
        <row r="29">
          <cell r="A29" t="str">
            <v>Кабель/шнур, монитор+клав.+мышь USB, SPHD15=&gt;HD DB15+USB A-Тип, Male-2xMale, опрессованный, 3 метр., (с поддержкой KVM PS/2) [ATEN]</v>
          </cell>
          <cell r="B29" t="str">
            <v>шт</v>
          </cell>
          <cell r="C29">
            <v>1210</v>
          </cell>
        </row>
        <row r="30">
          <cell r="A30" t="str">
            <v>Камера тип 1 DS-2CD 8253F-EIS (Z)</v>
          </cell>
          <cell r="B30" t="str">
            <v>шт</v>
          </cell>
          <cell r="C30">
            <v>23983</v>
          </cell>
        </row>
        <row r="31">
          <cell r="A31" t="str">
            <v>Камера тип 2 DS-2CD 8253F-EIS (z)</v>
          </cell>
          <cell r="B31" t="str">
            <v>шт</v>
          </cell>
          <cell r="C31">
            <v>23983</v>
          </cell>
        </row>
        <row r="32">
          <cell r="A32" t="str">
            <v>Камера тип 3 ACV-442 ESS</v>
          </cell>
          <cell r="B32" t="str">
            <v>шт</v>
          </cell>
          <cell r="C32">
            <v>3887</v>
          </cell>
        </row>
        <row r="33">
          <cell r="A33" t="str">
            <v>Клавиатура+мышь Microsoft Wired 400 Desktop USB Black Retail (5MH-00016)</v>
          </cell>
          <cell r="B33" t="str">
            <v>шт</v>
          </cell>
          <cell r="C33">
            <v>1100</v>
          </cell>
        </row>
        <row r="34">
          <cell r="A34" t="str">
            <v xml:space="preserve">коммутатор сетевой 2 уровня с 24 портами SFP + 4 комбо-портами 1000Base-T/SFP </v>
          </cell>
          <cell r="B34" t="str">
            <v>шт</v>
          </cell>
          <cell r="C34">
            <v>22080</v>
          </cell>
        </row>
        <row r="35">
          <cell r="A35" t="str">
            <v>Коммутационная панель 19" 1U 8/16/24 порта, с аксессуарами, без вставок, без сплайс-кассеты, (EX ШКОС 1u)</v>
          </cell>
          <cell r="B35" t="str">
            <v>шт</v>
          </cell>
          <cell r="C35">
            <v>990</v>
          </cell>
        </row>
        <row r="36">
          <cell r="A36" t="str">
            <v xml:space="preserve">конектор байонетный </v>
          </cell>
          <cell r="B36" t="str">
            <v>шт</v>
          </cell>
          <cell r="C36">
            <v>110</v>
          </cell>
        </row>
        <row r="37">
          <cell r="A37" t="str">
            <v>Контроллер LSI Logic HBA SAS 9211-8i Kit</v>
          </cell>
          <cell r="B37" t="str">
            <v>шт</v>
          </cell>
          <cell r="C37">
            <v>13200</v>
          </cell>
        </row>
        <row r="38">
          <cell r="A38" t="str">
            <v xml:space="preserve">медиаконвертер </v>
          </cell>
          <cell r="B38" t="str">
            <v>шт</v>
          </cell>
          <cell r="C38">
            <v>4620</v>
          </cell>
        </row>
        <row r="39">
          <cell r="A39" t="str">
            <v>медиаконвертер гигабитный FС-1G</v>
          </cell>
          <cell r="B39" t="str">
            <v>шт</v>
          </cell>
          <cell r="C39">
            <v>4400</v>
          </cell>
        </row>
        <row r="40">
          <cell r="A40" t="str">
            <v>монитор 24" 1920x1200 1000:1 250CDM2,5ms,DVI,HDMI,DP, USB,black</v>
          </cell>
          <cell r="B40" t="str">
            <v>шт</v>
          </cell>
          <cell r="C40">
            <v>11000</v>
          </cell>
        </row>
        <row r="41">
          <cell r="A41" t="str">
            <v>Муфта оптическая тупиковая GJS 0,3/15 ,(болт 48)</v>
          </cell>
          <cell r="B41" t="str">
            <v>шт</v>
          </cell>
          <cell r="C41">
            <v>2645</v>
          </cell>
        </row>
        <row r="42">
          <cell r="A42" t="str">
            <v>Обьектив (пункт 1.7) LV 3080 DIR</v>
          </cell>
          <cell r="B42" t="str">
            <v>шт</v>
          </cell>
          <cell r="C42">
            <v>1024</v>
          </cell>
        </row>
        <row r="43">
          <cell r="A43" t="str">
            <v>Обьектив (пункт 1.8) M 13VM 550</v>
          </cell>
          <cell r="B43" t="str">
            <v>шт</v>
          </cell>
          <cell r="C43">
            <v>6750</v>
          </cell>
        </row>
        <row r="44">
          <cell r="A44" t="str">
            <v>Обьектив (пункт 1.9) LV 3080 DIR</v>
          </cell>
          <cell r="B44" t="str">
            <v>шт</v>
          </cell>
          <cell r="C44">
            <v>1024</v>
          </cell>
        </row>
        <row r="45">
          <cell r="A45" t="str">
            <v>Оптический Модуль GigaLink SFP, WDM, 100/155 Мбит/c, одно волокно SM, SC, Tx:1550/Rx:1310 нм, 14 дБ (до 20 км) (GL-09R)</v>
          </cell>
          <cell r="B45" t="str">
            <v>шт</v>
          </cell>
          <cell r="C45">
            <v>632</v>
          </cell>
        </row>
        <row r="46">
          <cell r="A46" t="str">
            <v>оптический патч корд, sc-sc,9/125, simplex 3m</v>
          </cell>
          <cell r="B46" t="str">
            <v>шт</v>
          </cell>
          <cell r="C46">
            <v>178</v>
          </cell>
        </row>
        <row r="47">
          <cell r="A47" t="str">
            <v>переключатель SWITCh 19</v>
          </cell>
          <cell r="B47" t="str">
            <v>шт</v>
          </cell>
          <cell r="C47">
            <v>33000</v>
          </cell>
        </row>
        <row r="48">
          <cell r="A48" t="str">
            <v>ПО обработки IP камер</v>
          </cell>
          <cell r="B48" t="str">
            <v>шт</v>
          </cell>
          <cell r="C48">
            <v>3059</v>
          </cell>
        </row>
        <row r="49">
          <cell r="A49" t="str">
            <v>Полка перфорированная грузоподъемностью 100кг, глубина 750 мм</v>
          </cell>
          <cell r="B49" t="str">
            <v>шт</v>
          </cell>
          <cell r="C49">
            <v>2380</v>
          </cell>
        </row>
        <row r="50">
          <cell r="A50" t="str">
            <v>разъем RG-45 (8p8s) под витую пару 5E</v>
          </cell>
          <cell r="B50" t="str">
            <v>шт</v>
          </cell>
          <cell r="C50">
            <v>2</v>
          </cell>
        </row>
        <row r="51">
          <cell r="A51" t="str">
            <v xml:space="preserve">сплайс кассета для 12452 пластиковая на 32 волокна с крышкой </v>
          </cell>
          <cell r="B51" t="str">
            <v>шт</v>
          </cell>
          <cell r="C51">
            <v>69</v>
          </cell>
        </row>
        <row r="52">
          <cell r="A52" t="str">
            <v>Термокожух ( пункт 1.10) он нетребуется, т.к камера уже идет в термокожухе</v>
          </cell>
          <cell r="B52" t="str">
            <v>шт</v>
          </cell>
          <cell r="C52">
            <v>0</v>
          </cell>
        </row>
        <row r="53">
          <cell r="A53" t="str">
            <v xml:space="preserve">Термокожух ( пункт 1.11) SVS - 26 </v>
          </cell>
          <cell r="B53" t="str">
            <v>шт</v>
          </cell>
          <cell r="C53">
            <v>5365</v>
          </cell>
        </row>
        <row r="54">
          <cell r="A54" t="str">
            <v>Удаленное рабочее место серверная программное обеспечение</v>
          </cell>
          <cell r="B54" t="str">
            <v>шт</v>
          </cell>
          <cell r="C54">
            <v>7636</v>
          </cell>
        </row>
        <row r="55">
          <cell r="A55" t="str">
            <v>Удлинитель KVM USB, 150 м. по UTP кат. 5, ASIC, с кабелем</v>
          </cell>
          <cell r="B55" t="str">
            <v>шт</v>
          </cell>
          <cell r="C55">
            <v>11000</v>
          </cell>
        </row>
        <row r="56">
          <cell r="A56" t="str">
            <v>Управляемый коммутатор L2+ с 24 SFP-слотами 100BASE-X и 4 SFP-слотами 1000BASE-X из которых 2 совмещены с портами Gigabit Ethernet</v>
          </cell>
          <cell r="B56" t="str">
            <v>шт</v>
          </cell>
          <cell r="C56">
            <v>20700</v>
          </cell>
        </row>
        <row r="57">
          <cell r="A57" t="str">
            <v xml:space="preserve">Устроиство грозозащиты для локально вычислительной сети SP006p </v>
          </cell>
          <cell r="B57" t="str">
            <v>шт</v>
          </cell>
          <cell r="C57">
            <v>2049</v>
          </cell>
        </row>
        <row r="58">
          <cell r="A58" t="str">
            <v>Фото реле ФР 602 серый, макс. нагр. 4400 Вт, IP 44</v>
          </cell>
          <cell r="B58" t="str">
            <v>шт</v>
          </cell>
          <cell r="C58">
            <v>193</v>
          </cell>
        </row>
        <row r="59">
          <cell r="A59" t="str">
            <v>шкаф телекомуникационный 33 U (600*1000) дверь перфорированная</v>
          </cell>
          <cell r="B59" t="str">
            <v>шт</v>
          </cell>
          <cell r="C59">
            <v>27140</v>
          </cell>
        </row>
        <row r="60">
          <cell r="A60" t="str">
            <v>шлейф sas sff-8087,06m</v>
          </cell>
          <cell r="B60" t="str">
            <v>шт</v>
          </cell>
          <cell r="C60">
            <v>2200</v>
          </cell>
        </row>
        <row r="61">
          <cell r="A61" t="str">
            <v>Шнур 2 пигтейла sc-sc,9/125 upc,0.9 mm, 2*1, upc exalan</v>
          </cell>
          <cell r="B61" t="str">
            <v>шт</v>
          </cell>
          <cell r="C61">
            <v>143</v>
          </cell>
        </row>
        <row r="62">
          <cell r="A62" t="str">
            <v>Ядро системы "Интеллект" (guardant) ПО</v>
          </cell>
          <cell r="B62" t="str">
            <v>шт</v>
          </cell>
          <cell r="C62">
            <v>12236</v>
          </cell>
        </row>
      </sheetData>
      <sheetData sheetId="19" refreshError="1">
        <row r="1">
          <cell r="A1" t="str">
            <v>-</v>
          </cell>
          <cell r="B1" t="str">
            <v>-</v>
          </cell>
          <cell r="C1">
            <v>0</v>
          </cell>
        </row>
        <row r="2">
          <cell r="A2" t="str">
            <v>Земляные работы.</v>
          </cell>
        </row>
        <row r="3">
          <cell r="A3" t="str">
            <v xml:space="preserve">Фундамент </v>
          </cell>
        </row>
        <row r="4">
          <cell r="A4" t="str">
            <v>Балки фундаментные монолитные</v>
          </cell>
        </row>
        <row r="5">
          <cell r="A5" t="str">
            <v>Фундаменты под колонны</v>
          </cell>
        </row>
        <row r="6">
          <cell r="A6" t="str">
            <v>Монолитная фундаментная плита</v>
          </cell>
        </row>
        <row r="7">
          <cell r="A7" t="str">
            <v>Полы</v>
          </cell>
        </row>
        <row r="8">
          <cell r="A8" t="str">
            <v>Металлокаркас:</v>
          </cell>
        </row>
        <row r="9">
          <cell r="A9" t="str">
            <v>Наружные стены</v>
          </cell>
        </row>
        <row r="10">
          <cell r="A10" t="str">
            <v>Кровля</v>
          </cell>
        </row>
        <row r="11">
          <cell r="A11" t="str">
            <v xml:space="preserve">Проемы </v>
          </cell>
        </row>
        <row r="12">
          <cell r="A12" t="str">
            <v>Двери</v>
          </cell>
        </row>
        <row r="13">
          <cell r="A13" t="str">
            <v>Окна</v>
          </cell>
        </row>
        <row r="14">
          <cell r="A14" t="str">
            <v>Ворота</v>
          </cell>
        </row>
        <row r="15">
          <cell r="A15" t="str">
            <v>Внутренние перегородки</v>
          </cell>
        </row>
        <row r="16">
          <cell r="A16" t="str">
            <v>Отделочные работы</v>
          </cell>
        </row>
        <row r="17">
          <cell r="A17" t="str">
            <v>Лестницы, крыльца</v>
          </cell>
        </row>
        <row r="18">
          <cell r="A18" t="str">
            <v>Отмостка, благоустройство, цоколь</v>
          </cell>
        </row>
        <row r="19">
          <cell r="A19" t="str">
            <v>ИТОГО</v>
          </cell>
        </row>
        <row r="20">
          <cell r="A20" t="str">
            <v>Неучтенные работы и материалы 5%</v>
          </cell>
        </row>
        <row r="21">
          <cell r="A21" t="str">
            <v>ИТОГО ОБЩЕСТРОИТЕЛЬНЫЕ РАБОТЫ:</v>
          </cell>
        </row>
        <row r="22">
          <cell r="A22" t="str">
            <v>Накладные расходы</v>
          </cell>
          <cell r="B22" t="str">
            <v>%</v>
          </cell>
          <cell r="C22">
            <v>8</v>
          </cell>
        </row>
        <row r="23">
          <cell r="A23" t="str">
            <v>Инженерные сети:</v>
          </cell>
        </row>
        <row r="24">
          <cell r="A24" t="str">
            <v>Проектные работы 1катег.</v>
          </cell>
          <cell r="B24" t="str">
            <v>м2</v>
          </cell>
          <cell r="C24">
            <v>730</v>
          </cell>
        </row>
        <row r="25">
          <cell r="A25" t="str">
            <v>Проектные работы 2катег.</v>
          </cell>
          <cell r="B25" t="str">
            <v>м2</v>
          </cell>
          <cell r="C25">
            <v>950</v>
          </cell>
        </row>
        <row r="26">
          <cell r="A26" t="str">
            <v>Проектные работы 3катег.</v>
          </cell>
          <cell r="B26" t="str">
            <v>м2</v>
          </cell>
          <cell r="C26">
            <v>1200</v>
          </cell>
        </row>
        <row r="27">
          <cell r="A27" t="str">
            <v>Работа крана 2,5 месяца</v>
          </cell>
        </row>
        <row r="28">
          <cell r="A28" t="str">
            <v>Кран-балка 2 т</v>
          </cell>
        </row>
        <row r="29">
          <cell r="A29" t="str">
            <v>Доставка Новосибирск-Якутия</v>
          </cell>
          <cell r="B29" t="str">
            <v>рейс</v>
          </cell>
          <cell r="C29">
            <v>350000</v>
          </cell>
        </row>
        <row r="33">
          <cell r="A33" t="str">
            <v>Себестоимость всего комплекса строительства:</v>
          </cell>
        </row>
        <row r="34">
          <cell r="A34" t="str">
            <v>Количество машин на доставку/бетон по 5 м3/щебень по 10 т: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tabSelected="1" zoomScaleNormal="100" workbookViewId="0">
      <pane ySplit="8" topLeftCell="A92" activePane="bottomLeft" state="frozen"/>
      <selection pane="bottomLeft" activeCell="F104" sqref="F104"/>
    </sheetView>
  </sheetViews>
  <sheetFormatPr defaultRowHeight="15" x14ac:dyDescent="0.25"/>
  <cols>
    <col min="1" max="1" width="5.85546875" style="3" customWidth="1"/>
    <col min="2" max="2" width="64" customWidth="1"/>
    <col min="3" max="3" width="15" style="2" customWidth="1"/>
    <col min="4" max="4" width="15.85546875" style="2" customWidth="1"/>
    <col min="5" max="5" width="20.85546875" customWidth="1"/>
    <col min="6" max="6" width="24.28515625" style="2" customWidth="1"/>
    <col min="7" max="7" width="15.7109375" customWidth="1"/>
    <col min="8" max="8" width="14.7109375" bestFit="1" customWidth="1"/>
  </cols>
  <sheetData>
    <row r="1" spans="1:6" ht="44.25" customHeight="1" x14ac:dyDescent="0.25">
      <c r="A1" s="73" t="str">
        <f>C2</f>
        <v>МЗ ФАП</v>
      </c>
      <c r="B1" s="73"/>
      <c r="C1" s="74" t="str">
        <f>C3</f>
        <v>краевое государственное бюджетное учреждение здравоохранения "Енисейская районная больница"</v>
      </c>
      <c r="D1" s="74"/>
      <c r="E1" s="74"/>
      <c r="F1" s="74"/>
    </row>
    <row r="2" spans="1:6" x14ac:dyDescent="0.25">
      <c r="A2" s="41">
        <v>1</v>
      </c>
      <c r="B2" s="42" t="s">
        <v>2</v>
      </c>
      <c r="C2" s="75" t="s">
        <v>85</v>
      </c>
      <c r="D2" s="75"/>
      <c r="E2" s="75"/>
      <c r="F2" s="75"/>
    </row>
    <row r="3" spans="1:6" ht="42" customHeight="1" x14ac:dyDescent="0.25">
      <c r="A3" s="41">
        <v>2</v>
      </c>
      <c r="B3" s="42" t="s">
        <v>0</v>
      </c>
      <c r="C3" s="75" t="s">
        <v>86</v>
      </c>
      <c r="D3" s="75"/>
      <c r="E3" s="75"/>
      <c r="F3" s="75"/>
    </row>
    <row r="4" spans="1:6" ht="14.25" customHeight="1" x14ac:dyDescent="0.25">
      <c r="A4" s="41">
        <v>3</v>
      </c>
      <c r="B4" s="42" t="s">
        <v>1</v>
      </c>
      <c r="C4" s="77" t="s">
        <v>87</v>
      </c>
      <c r="D4" s="78"/>
      <c r="E4" s="78"/>
      <c r="F4" s="79"/>
    </row>
    <row r="5" spans="1:6" ht="15.75" customHeight="1" x14ac:dyDescent="0.25">
      <c r="A5" s="41">
        <v>4</v>
      </c>
      <c r="B5" s="42" t="s">
        <v>37</v>
      </c>
      <c r="C5" s="77" t="s">
        <v>72</v>
      </c>
      <c r="D5" s="78"/>
      <c r="E5" s="78"/>
      <c r="F5" s="79"/>
    </row>
    <row r="6" spans="1:6" ht="17.25" customHeight="1" x14ac:dyDescent="0.25">
      <c r="A6" s="41">
        <v>5</v>
      </c>
      <c r="B6" s="42" t="s">
        <v>39</v>
      </c>
      <c r="C6" s="75" t="s">
        <v>88</v>
      </c>
      <c r="D6" s="75"/>
      <c r="E6" s="45" t="s">
        <v>38</v>
      </c>
      <c r="F6" s="62">
        <v>62.5</v>
      </c>
    </row>
    <row r="7" spans="1:6" x14ac:dyDescent="0.25">
      <c r="A7" s="41">
        <v>6</v>
      </c>
      <c r="B7" s="42" t="s">
        <v>3</v>
      </c>
      <c r="C7" s="77" t="s">
        <v>42</v>
      </c>
      <c r="D7" s="78"/>
      <c r="E7" s="78"/>
      <c r="F7" s="79"/>
    </row>
    <row r="8" spans="1:6" ht="37.5" x14ac:dyDescent="0.25">
      <c r="A8" s="41">
        <v>7</v>
      </c>
      <c r="B8" s="4" t="s">
        <v>6</v>
      </c>
      <c r="C8" s="4" t="s">
        <v>8</v>
      </c>
      <c r="D8" s="4" t="s">
        <v>7</v>
      </c>
      <c r="E8" s="4" t="s">
        <v>9</v>
      </c>
      <c r="F8" s="4" t="s">
        <v>10</v>
      </c>
    </row>
    <row r="9" spans="1:6" ht="18.75" x14ac:dyDescent="0.25">
      <c r="A9" s="41">
        <v>8</v>
      </c>
      <c r="B9" s="5" t="s">
        <v>30</v>
      </c>
      <c r="C9" s="4"/>
      <c r="D9" s="4"/>
      <c r="E9" s="4"/>
      <c r="F9" s="4"/>
    </row>
    <row r="10" spans="1:6" x14ac:dyDescent="0.25">
      <c r="A10" s="41">
        <v>9</v>
      </c>
      <c r="B10" s="6" t="s">
        <v>26</v>
      </c>
      <c r="C10" s="13" t="s">
        <v>27</v>
      </c>
      <c r="D10" s="13">
        <v>4</v>
      </c>
      <c r="E10" s="10">
        <v>170</v>
      </c>
      <c r="F10" s="9">
        <f>D10*E10</f>
        <v>680</v>
      </c>
    </row>
    <row r="11" spans="1:6" x14ac:dyDescent="0.25">
      <c r="A11" s="41">
        <v>10</v>
      </c>
      <c r="B11" s="6" t="s">
        <v>90</v>
      </c>
      <c r="C11" s="13" t="s">
        <v>12</v>
      </c>
      <c r="D11" s="13">
        <v>20</v>
      </c>
      <c r="E11" s="10">
        <v>5500</v>
      </c>
      <c r="F11" s="9">
        <f t="shared" ref="F11:F14" si="0">D11*E11</f>
        <v>110000</v>
      </c>
    </row>
    <row r="12" spans="1:6" x14ac:dyDescent="0.25">
      <c r="A12" s="41">
        <v>11</v>
      </c>
      <c r="B12" s="6" t="s">
        <v>91</v>
      </c>
      <c r="C12" s="13" t="s">
        <v>17</v>
      </c>
      <c r="D12" s="13">
        <f>0.5*D11</f>
        <v>10</v>
      </c>
      <c r="E12" s="10">
        <v>2000</v>
      </c>
      <c r="F12" s="9">
        <f t="shared" si="0"/>
        <v>20000</v>
      </c>
    </row>
    <row r="13" spans="1:6" x14ac:dyDescent="0.25">
      <c r="A13" s="41">
        <v>12</v>
      </c>
      <c r="B13" s="6" t="s">
        <v>92</v>
      </c>
      <c r="C13" s="13" t="s">
        <v>12</v>
      </c>
      <c r="D13" s="13">
        <f>D11</f>
        <v>20</v>
      </c>
      <c r="E13" s="10">
        <v>250</v>
      </c>
      <c r="F13" s="9">
        <f t="shared" si="0"/>
        <v>5000</v>
      </c>
    </row>
    <row r="14" spans="1:6" x14ac:dyDescent="0.25">
      <c r="A14" s="41">
        <v>13</v>
      </c>
      <c r="B14" s="6" t="s">
        <v>112</v>
      </c>
      <c r="C14" s="13" t="s">
        <v>103</v>
      </c>
      <c r="D14" s="56">
        <f>0.3*0.3*(7.38*3+8.6*4)</f>
        <v>5.0885999999999996</v>
      </c>
      <c r="E14" s="10">
        <v>1800</v>
      </c>
      <c r="F14" s="9">
        <f t="shared" si="0"/>
        <v>9159.48</v>
      </c>
    </row>
    <row r="15" spans="1:6" x14ac:dyDescent="0.25">
      <c r="A15" s="41">
        <v>14</v>
      </c>
      <c r="B15" s="6" t="s">
        <v>111</v>
      </c>
      <c r="C15" s="13" t="s">
        <v>103</v>
      </c>
      <c r="D15" s="54">
        <f>D14</f>
        <v>5.0885999999999996</v>
      </c>
      <c r="E15" s="10">
        <v>3500</v>
      </c>
      <c r="F15" s="55">
        <f t="shared" ref="F15:F16" si="1">D15*E15</f>
        <v>17810.099999999999</v>
      </c>
    </row>
    <row r="16" spans="1:6" x14ac:dyDescent="0.25">
      <c r="A16" s="41">
        <v>15</v>
      </c>
      <c r="B16" s="6" t="s">
        <v>104</v>
      </c>
      <c r="C16" s="13" t="s">
        <v>78</v>
      </c>
      <c r="D16" s="54">
        <f>0.08*D15</f>
        <v>0.40708799999999995</v>
      </c>
      <c r="E16" s="10">
        <v>28000</v>
      </c>
      <c r="F16" s="55">
        <f t="shared" si="1"/>
        <v>11398.463999999998</v>
      </c>
    </row>
    <row r="17" spans="1:8" x14ac:dyDescent="0.25">
      <c r="A17" s="41">
        <v>16</v>
      </c>
      <c r="B17" s="7" t="s">
        <v>4</v>
      </c>
      <c r="C17" s="14"/>
      <c r="D17" s="14"/>
      <c r="E17" s="11"/>
      <c r="F17" s="15">
        <f>SUM(F10:F16)</f>
        <v>174048.04400000002</v>
      </c>
    </row>
    <row r="18" spans="1:8" ht="18.75" x14ac:dyDescent="0.25">
      <c r="A18" s="41">
        <v>17</v>
      </c>
      <c r="B18" s="5" t="s">
        <v>20</v>
      </c>
      <c r="C18" s="4"/>
      <c r="D18" s="4"/>
      <c r="E18" s="4"/>
      <c r="F18" s="4"/>
    </row>
    <row r="19" spans="1:8" x14ac:dyDescent="0.25">
      <c r="A19" s="41">
        <v>18</v>
      </c>
      <c r="B19" s="68" t="s">
        <v>43</v>
      </c>
      <c r="C19" s="69" t="s">
        <v>45</v>
      </c>
      <c r="D19" s="69">
        <v>4</v>
      </c>
      <c r="E19" s="70">
        <v>2000</v>
      </c>
      <c r="F19" s="71">
        <v>0</v>
      </c>
      <c r="G19" s="58"/>
      <c r="H19" s="58"/>
    </row>
    <row r="20" spans="1:8" x14ac:dyDescent="0.25">
      <c r="A20" s="41">
        <v>19</v>
      </c>
      <c r="B20" s="68" t="s">
        <v>44</v>
      </c>
      <c r="C20" s="69" t="s">
        <v>45</v>
      </c>
      <c r="D20" s="69">
        <v>4</v>
      </c>
      <c r="E20" s="70">
        <v>2000</v>
      </c>
      <c r="F20" s="71">
        <f>D20*E20</f>
        <v>8000</v>
      </c>
    </row>
    <row r="21" spans="1:8" ht="30" x14ac:dyDescent="0.25">
      <c r="A21" s="41">
        <v>20</v>
      </c>
      <c r="B21" s="6" t="s">
        <v>93</v>
      </c>
      <c r="C21" s="13" t="s">
        <v>45</v>
      </c>
      <c r="D21" s="13">
        <v>2</v>
      </c>
      <c r="E21" s="72">
        <v>125753</v>
      </c>
      <c r="F21" s="9">
        <f t="shared" ref="F21:F23" si="2">D21*E21</f>
        <v>251506</v>
      </c>
    </row>
    <row r="22" spans="1:8" ht="17.25" customHeight="1" x14ac:dyDescent="0.25">
      <c r="A22" s="41">
        <v>21</v>
      </c>
      <c r="B22" s="6" t="s">
        <v>95</v>
      </c>
      <c r="C22" s="13" t="s">
        <v>45</v>
      </c>
      <c r="D22" s="13">
        <v>1</v>
      </c>
      <c r="E22" s="72">
        <v>136620</v>
      </c>
      <c r="F22" s="9">
        <f t="shared" ref="F22" si="3">D22*E22</f>
        <v>136620</v>
      </c>
    </row>
    <row r="23" spans="1:8" ht="30.75" customHeight="1" x14ac:dyDescent="0.25">
      <c r="A23" s="41">
        <v>22</v>
      </c>
      <c r="B23" s="6" t="s">
        <v>94</v>
      </c>
      <c r="C23" s="13" t="s">
        <v>45</v>
      </c>
      <c r="D23" s="13">
        <v>1</v>
      </c>
      <c r="E23" s="72">
        <v>111780</v>
      </c>
      <c r="F23" s="9">
        <f t="shared" si="2"/>
        <v>111780</v>
      </c>
    </row>
    <row r="24" spans="1:8" x14ac:dyDescent="0.25">
      <c r="A24" s="41">
        <v>23</v>
      </c>
      <c r="B24" s="6" t="s">
        <v>71</v>
      </c>
      <c r="C24" s="13" t="s">
        <v>11</v>
      </c>
      <c r="D24" s="56">
        <f>(7.38*2+8.7*2)*0.7</f>
        <v>22.511999999999997</v>
      </c>
      <c r="E24" s="10">
        <v>600</v>
      </c>
      <c r="F24" s="9">
        <f t="shared" ref="F24" si="4">D24*E24</f>
        <v>13507.199999999999</v>
      </c>
    </row>
    <row r="25" spans="1:8" x14ac:dyDescent="0.25">
      <c r="A25" s="41">
        <v>24</v>
      </c>
      <c r="B25" s="7" t="s">
        <v>4</v>
      </c>
      <c r="C25" s="14"/>
      <c r="D25" s="14"/>
      <c r="E25" s="11"/>
      <c r="F25" s="15">
        <f>SUM(F19:F24)</f>
        <v>521413.2</v>
      </c>
    </row>
    <row r="26" spans="1:8" ht="15.75" x14ac:dyDescent="0.25">
      <c r="A26" s="41">
        <v>25</v>
      </c>
      <c r="B26" s="5" t="s">
        <v>21</v>
      </c>
      <c r="C26" s="12"/>
      <c r="D26" s="12"/>
      <c r="E26" s="8"/>
      <c r="F26" s="9"/>
      <c r="G26" s="58"/>
      <c r="H26" s="58"/>
    </row>
    <row r="27" spans="1:8" x14ac:dyDescent="0.25">
      <c r="A27" s="41">
        <v>26</v>
      </c>
      <c r="B27" s="6" t="s">
        <v>46</v>
      </c>
      <c r="C27" s="13" t="str">
        <f>VLOOKUP(B27,[2]Кровля!Прайс,2,FALSE)</f>
        <v>тн</v>
      </c>
      <c r="D27" s="56">
        <f>0.015*F6</f>
        <v>0.9375</v>
      </c>
      <c r="E27" s="10">
        <v>42000</v>
      </c>
      <c r="F27" s="9">
        <f>D27*E27</f>
        <v>39375</v>
      </c>
    </row>
    <row r="28" spans="1:8" x14ac:dyDescent="0.25">
      <c r="A28" s="41">
        <v>27</v>
      </c>
      <c r="B28" s="6" t="s">
        <v>35</v>
      </c>
      <c r="C28" s="13" t="str">
        <f>VLOOKUP(B28,[2]Кровля!Прайс,2,FALSE)</f>
        <v>м2</v>
      </c>
      <c r="D28" s="56">
        <f>1.1*F6</f>
        <v>68.75</v>
      </c>
      <c r="E28" s="10">
        <v>370</v>
      </c>
      <c r="F28" s="9">
        <f t="shared" ref="F28:F40" si="5">D28*E28</f>
        <v>25437.5</v>
      </c>
    </row>
    <row r="29" spans="1:8" x14ac:dyDescent="0.25">
      <c r="A29" s="41">
        <v>28</v>
      </c>
      <c r="B29" s="6" t="s">
        <v>47</v>
      </c>
      <c r="C29" s="13" t="str">
        <f>VLOOKUP(B29,[2]Кровля!Прайс,2,FALSE)</f>
        <v>м3</v>
      </c>
      <c r="D29" s="56">
        <f>D28*0.04/4</f>
        <v>0.6875</v>
      </c>
      <c r="E29" s="10">
        <v>6500</v>
      </c>
      <c r="F29" s="9">
        <f t="shared" si="5"/>
        <v>4468.75</v>
      </c>
    </row>
    <row r="30" spans="1:8" x14ac:dyDescent="0.25">
      <c r="A30" s="41">
        <v>29</v>
      </c>
      <c r="B30" s="6" t="s">
        <v>48</v>
      </c>
      <c r="C30" s="13" t="s">
        <v>49</v>
      </c>
      <c r="D30" s="56">
        <f>9.782*2</f>
        <v>19.564</v>
      </c>
      <c r="E30" s="10">
        <v>650</v>
      </c>
      <c r="F30" s="9">
        <f t="shared" si="5"/>
        <v>12716.6</v>
      </c>
    </row>
    <row r="31" spans="1:8" x14ac:dyDescent="0.25">
      <c r="A31" s="41">
        <v>30</v>
      </c>
      <c r="B31" s="6" t="s">
        <v>50</v>
      </c>
      <c r="C31" s="13" t="str">
        <f>VLOOKUP(B31,[2]Кровля!Прайс,2,FALSE)</f>
        <v>тн</v>
      </c>
      <c r="D31" s="56">
        <f>D27</f>
        <v>0.9375</v>
      </c>
      <c r="E31" s="10">
        <v>7000</v>
      </c>
      <c r="F31" s="9">
        <f t="shared" si="5"/>
        <v>6562.5</v>
      </c>
    </row>
    <row r="32" spans="1:8" x14ac:dyDescent="0.25">
      <c r="A32" s="41">
        <v>31</v>
      </c>
      <c r="B32" s="6" t="s">
        <v>51</v>
      </c>
      <c r="C32" s="13" t="str">
        <f>VLOOKUP(B32,[2]Кровля!Прайс,2,FALSE)</f>
        <v>м2</v>
      </c>
      <c r="D32" s="56">
        <f>D28</f>
        <v>68.75</v>
      </c>
      <c r="E32" s="10">
        <v>250</v>
      </c>
      <c r="F32" s="9">
        <f t="shared" si="5"/>
        <v>17187.5</v>
      </c>
    </row>
    <row r="33" spans="1:7" x14ac:dyDescent="0.25">
      <c r="A33" s="41">
        <v>32</v>
      </c>
      <c r="B33" s="6" t="s">
        <v>52</v>
      </c>
      <c r="C33" s="13" t="str">
        <f>VLOOKUP(B33,[2]Кровля!Прайс,2,FALSE)</f>
        <v>м</v>
      </c>
      <c r="D33" s="56">
        <v>9</v>
      </c>
      <c r="E33" s="10">
        <f>E30*40%</f>
        <v>260</v>
      </c>
      <c r="F33" s="9">
        <f t="shared" si="5"/>
        <v>2340</v>
      </c>
    </row>
    <row r="34" spans="1:7" x14ac:dyDescent="0.25">
      <c r="A34" s="41">
        <v>33</v>
      </c>
      <c r="B34" s="6" t="s">
        <v>53</v>
      </c>
      <c r="C34" s="13" t="s">
        <v>12</v>
      </c>
      <c r="D34" s="56">
        <v>4</v>
      </c>
      <c r="E34" s="10">
        <v>250</v>
      </c>
      <c r="F34" s="9">
        <f t="shared" si="5"/>
        <v>1000</v>
      </c>
    </row>
    <row r="35" spans="1:7" x14ac:dyDescent="0.25">
      <c r="A35" s="41">
        <v>34</v>
      </c>
      <c r="B35" s="6" t="s">
        <v>54</v>
      </c>
      <c r="C35" s="13" t="s">
        <v>12</v>
      </c>
      <c r="D35" s="56">
        <f>D34</f>
        <v>4</v>
      </c>
      <c r="E35" s="10">
        <v>360</v>
      </c>
      <c r="F35" s="9">
        <f t="shared" si="5"/>
        <v>1440</v>
      </c>
    </row>
    <row r="36" spans="1:7" x14ac:dyDescent="0.25">
      <c r="A36" s="41">
        <v>35</v>
      </c>
      <c r="B36" s="6" t="s">
        <v>55</v>
      </c>
      <c r="C36" s="13" t="s">
        <v>49</v>
      </c>
      <c r="D36" s="56">
        <v>9</v>
      </c>
      <c r="E36" s="10">
        <v>120</v>
      </c>
      <c r="F36" s="9">
        <f t="shared" si="5"/>
        <v>1080</v>
      </c>
    </row>
    <row r="37" spans="1:7" x14ac:dyDescent="0.25">
      <c r="A37" s="41">
        <v>36</v>
      </c>
      <c r="B37" s="6" t="s">
        <v>56</v>
      </c>
      <c r="C37" s="13" t="s">
        <v>11</v>
      </c>
      <c r="D37" s="56">
        <f>D36*0.4</f>
        <v>3.6</v>
      </c>
      <c r="E37" s="10">
        <v>480</v>
      </c>
      <c r="F37" s="9">
        <f t="shared" si="5"/>
        <v>1728</v>
      </c>
    </row>
    <row r="38" spans="1:7" x14ac:dyDescent="0.25">
      <c r="A38" s="41">
        <v>37</v>
      </c>
      <c r="B38" s="6" t="s">
        <v>57</v>
      </c>
      <c r="C38" s="13" t="s">
        <v>11</v>
      </c>
      <c r="D38" s="56">
        <f>D36*2*0.8</f>
        <v>14.4</v>
      </c>
      <c r="E38" s="10">
        <v>180</v>
      </c>
      <c r="F38" s="9">
        <f t="shared" si="5"/>
        <v>2592</v>
      </c>
    </row>
    <row r="39" spans="1:7" x14ac:dyDescent="0.25">
      <c r="A39" s="41">
        <v>38</v>
      </c>
      <c r="B39" s="6" t="s">
        <v>58</v>
      </c>
      <c r="C39" s="13" t="s">
        <v>11</v>
      </c>
      <c r="D39" s="56">
        <f>D38</f>
        <v>14.4</v>
      </c>
      <c r="E39" s="10">
        <v>353</v>
      </c>
      <c r="F39" s="9">
        <f t="shared" si="5"/>
        <v>5083.2</v>
      </c>
    </row>
    <row r="40" spans="1:7" x14ac:dyDescent="0.25">
      <c r="A40" s="41">
        <v>39</v>
      </c>
      <c r="B40" s="6" t="s">
        <v>59</v>
      </c>
      <c r="C40" s="13" t="s">
        <v>11</v>
      </c>
      <c r="D40" s="56">
        <f>D28</f>
        <v>68.75</v>
      </c>
      <c r="E40" s="10">
        <v>75</v>
      </c>
      <c r="F40" s="9">
        <f t="shared" si="5"/>
        <v>5156.25</v>
      </c>
    </row>
    <row r="41" spans="1:7" x14ac:dyDescent="0.25">
      <c r="A41" s="41">
        <v>40</v>
      </c>
      <c r="B41" s="7" t="s">
        <v>4</v>
      </c>
      <c r="C41" s="14"/>
      <c r="D41" s="14"/>
      <c r="E41" s="11"/>
      <c r="F41" s="15">
        <f>SUM(F27:F40)</f>
        <v>126167.3</v>
      </c>
      <c r="G41" s="58"/>
    </row>
    <row r="42" spans="1:7" ht="23.25" customHeight="1" x14ac:dyDescent="0.25">
      <c r="A42" s="41">
        <v>41</v>
      </c>
      <c r="B42" s="5" t="s">
        <v>89</v>
      </c>
      <c r="C42" s="12"/>
      <c r="D42" s="12"/>
      <c r="E42" s="8"/>
      <c r="F42" s="9"/>
    </row>
    <row r="43" spans="1:7" x14ac:dyDescent="0.25">
      <c r="A43" s="41">
        <v>42</v>
      </c>
      <c r="B43" s="6" t="s">
        <v>15</v>
      </c>
      <c r="C43" s="13" t="s">
        <v>12</v>
      </c>
      <c r="D43" s="13">
        <v>4</v>
      </c>
      <c r="E43" s="10">
        <v>3500</v>
      </c>
      <c r="F43" s="9">
        <f t="shared" ref="F43:F45" si="6">D43*E43</f>
        <v>14000</v>
      </c>
    </row>
    <row r="44" spans="1:7" x14ac:dyDescent="0.25">
      <c r="A44" s="41">
        <v>43</v>
      </c>
      <c r="B44" s="6" t="s">
        <v>96</v>
      </c>
      <c r="C44" s="13" t="s">
        <v>12</v>
      </c>
      <c r="D44" s="13">
        <v>1</v>
      </c>
      <c r="E44" s="10">
        <v>11000</v>
      </c>
      <c r="F44" s="9">
        <f t="shared" si="6"/>
        <v>11000</v>
      </c>
    </row>
    <row r="45" spans="1:7" x14ac:dyDescent="0.25">
      <c r="A45" s="41">
        <v>44</v>
      </c>
      <c r="B45" s="6" t="s">
        <v>25</v>
      </c>
      <c r="C45" s="13" t="s">
        <v>12</v>
      </c>
      <c r="D45" s="13">
        <v>5</v>
      </c>
      <c r="E45" s="10">
        <v>1000</v>
      </c>
      <c r="F45" s="9">
        <f t="shared" si="6"/>
        <v>5000</v>
      </c>
    </row>
    <row r="46" spans="1:7" x14ac:dyDescent="0.25">
      <c r="A46" s="41">
        <v>45</v>
      </c>
      <c r="B46" s="7" t="s">
        <v>4</v>
      </c>
      <c r="C46" s="14"/>
      <c r="D46" s="14"/>
      <c r="E46" s="11"/>
      <c r="F46" s="15">
        <f>SUM(F43:F45)</f>
        <v>30000</v>
      </c>
    </row>
    <row r="47" spans="1:7" ht="15.75" x14ac:dyDescent="0.25">
      <c r="A47" s="41">
        <v>46</v>
      </c>
      <c r="B47" s="5" t="s">
        <v>22</v>
      </c>
      <c r="C47" s="12"/>
      <c r="D47" s="12"/>
      <c r="E47" s="8"/>
      <c r="F47" s="9"/>
    </row>
    <row r="48" spans="1:7" x14ac:dyDescent="0.25">
      <c r="A48" s="41">
        <v>47</v>
      </c>
      <c r="B48" s="6" t="s">
        <v>14</v>
      </c>
      <c r="C48" s="13" t="s">
        <v>11</v>
      </c>
      <c r="D48" s="13">
        <f>(6+8.4+2.35+2+1.5)*2.7</f>
        <v>54.675000000000004</v>
      </c>
      <c r="E48" s="10">
        <v>1100</v>
      </c>
      <c r="F48" s="9">
        <f>D48*E48</f>
        <v>60142.500000000007</v>
      </c>
    </row>
    <row r="49" spans="1:7" x14ac:dyDescent="0.25">
      <c r="A49" s="41">
        <v>48</v>
      </c>
      <c r="B49" s="6" t="s">
        <v>16</v>
      </c>
      <c r="C49" s="13" t="s">
        <v>11</v>
      </c>
      <c r="D49" s="13">
        <f>D48</f>
        <v>54.675000000000004</v>
      </c>
      <c r="E49" s="10">
        <v>120</v>
      </c>
      <c r="F49" s="9">
        <v>0</v>
      </c>
    </row>
    <row r="50" spans="1:7" x14ac:dyDescent="0.25">
      <c r="A50" s="41">
        <v>49</v>
      </c>
      <c r="B50" s="7" t="s">
        <v>4</v>
      </c>
      <c r="C50" s="14"/>
      <c r="D50" s="14"/>
      <c r="E50" s="11"/>
      <c r="F50" s="15">
        <f>SUM(F48:F49)</f>
        <v>60142.500000000007</v>
      </c>
    </row>
    <row r="51" spans="1:7" ht="15.75" x14ac:dyDescent="0.25">
      <c r="A51" s="41">
        <v>50</v>
      </c>
      <c r="B51" s="5" t="s">
        <v>33</v>
      </c>
      <c r="C51" s="12"/>
      <c r="D51" s="12"/>
      <c r="E51" s="8"/>
      <c r="F51" s="9"/>
    </row>
    <row r="52" spans="1:7" x14ac:dyDescent="0.25">
      <c r="A52" s="41">
        <v>51</v>
      </c>
      <c r="B52" s="19" t="s">
        <v>31</v>
      </c>
      <c r="C52" s="13"/>
      <c r="D52" s="13"/>
      <c r="E52" s="10"/>
      <c r="F52" s="9"/>
    </row>
    <row r="53" spans="1:7" x14ac:dyDescent="0.25">
      <c r="A53" s="41">
        <v>52</v>
      </c>
      <c r="B53" s="6" t="s">
        <v>97</v>
      </c>
      <c r="C53" s="13" t="str">
        <f>VLOOKUP(B53,[3]Отделка!Прайс,2,FALSE)</f>
        <v>м2</v>
      </c>
      <c r="D53" s="54">
        <f>D54</f>
        <v>104.94000000000001</v>
      </c>
      <c r="E53" s="10">
        <v>450</v>
      </c>
      <c r="F53" s="9">
        <f t="shared" ref="F53:F55" si="7">D53*E53</f>
        <v>47223.000000000007</v>
      </c>
      <c r="G53" t="s">
        <v>100</v>
      </c>
    </row>
    <row r="54" spans="1:7" x14ac:dyDescent="0.25">
      <c r="A54" s="41">
        <v>53</v>
      </c>
      <c r="B54" s="6" t="s">
        <v>99</v>
      </c>
      <c r="C54" s="13" t="s">
        <v>11</v>
      </c>
      <c r="D54" s="54">
        <f>(6.5*2+2.35*2+6*4+8.3*2)*1.8</f>
        <v>104.94000000000001</v>
      </c>
      <c r="E54" s="10">
        <v>414</v>
      </c>
      <c r="F54" s="9">
        <f t="shared" si="7"/>
        <v>43445.16</v>
      </c>
    </row>
    <row r="55" spans="1:7" x14ac:dyDescent="0.25">
      <c r="A55" s="41">
        <v>54</v>
      </c>
      <c r="B55" s="6" t="s">
        <v>60</v>
      </c>
      <c r="C55" s="13" t="s">
        <v>98</v>
      </c>
      <c r="D55" s="54">
        <f>D54*3</f>
        <v>314.82000000000005</v>
      </c>
      <c r="E55" s="10">
        <v>11.7</v>
      </c>
      <c r="F55" s="9">
        <f t="shared" si="7"/>
        <v>3683.3940000000002</v>
      </c>
    </row>
    <row r="56" spans="1:7" x14ac:dyDescent="0.25">
      <c r="A56" s="41">
        <v>55</v>
      </c>
      <c r="B56" s="6"/>
      <c r="C56" s="13"/>
      <c r="D56" s="13"/>
      <c r="E56" s="10"/>
      <c r="F56" s="9"/>
    </row>
    <row r="57" spans="1:7" x14ac:dyDescent="0.25">
      <c r="A57" s="41">
        <v>56</v>
      </c>
      <c r="B57" s="19" t="s">
        <v>28</v>
      </c>
      <c r="C57" s="13"/>
      <c r="D57" s="13"/>
      <c r="E57" s="10"/>
      <c r="F57" s="9"/>
    </row>
    <row r="58" spans="1:7" x14ac:dyDescent="0.25">
      <c r="A58" s="41">
        <v>57</v>
      </c>
      <c r="B58" s="6" t="s">
        <v>23</v>
      </c>
      <c r="C58" s="13" t="s">
        <v>11</v>
      </c>
      <c r="D58" s="13">
        <f>D59</f>
        <v>44.400000000000006</v>
      </c>
      <c r="E58" s="10">
        <v>100</v>
      </c>
      <c r="F58" s="9">
        <f>D58*E58</f>
        <v>4440.0000000000009</v>
      </c>
    </row>
    <row r="59" spans="1:7" x14ac:dyDescent="0.25">
      <c r="A59" s="41">
        <v>58</v>
      </c>
      <c r="B59" s="6" t="s">
        <v>36</v>
      </c>
      <c r="C59" s="13" t="s">
        <v>11</v>
      </c>
      <c r="D59" s="13">
        <f>23.3+14.2+10.1+4+2.1+2.9-D61-D63</f>
        <v>44.400000000000006</v>
      </c>
      <c r="E59" s="10">
        <v>350</v>
      </c>
      <c r="F59" s="9">
        <f>D59*E59</f>
        <v>15540.000000000002</v>
      </c>
    </row>
    <row r="60" spans="1:7" x14ac:dyDescent="0.25">
      <c r="A60" s="41">
        <v>59</v>
      </c>
      <c r="B60" s="6" t="s">
        <v>76</v>
      </c>
      <c r="C60" s="13" t="s">
        <v>11</v>
      </c>
      <c r="D60" s="13">
        <v>0</v>
      </c>
      <c r="E60" s="10">
        <v>360</v>
      </c>
      <c r="F60" s="9">
        <f t="shared" ref="F60:F61" si="8">D60*E60</f>
        <v>0</v>
      </c>
    </row>
    <row r="61" spans="1:7" x14ac:dyDescent="0.25">
      <c r="A61" s="41">
        <v>60</v>
      </c>
      <c r="B61" s="6" t="s">
        <v>77</v>
      </c>
      <c r="C61" s="13" t="s">
        <v>11</v>
      </c>
      <c r="D61" s="13">
        <f>D60</f>
        <v>0</v>
      </c>
      <c r="E61" s="10">
        <v>635.85</v>
      </c>
      <c r="F61" s="9">
        <f t="shared" si="8"/>
        <v>0</v>
      </c>
    </row>
    <row r="62" spans="1:7" x14ac:dyDescent="0.25">
      <c r="A62" s="41">
        <v>61</v>
      </c>
      <c r="B62" s="6" t="s">
        <v>75</v>
      </c>
      <c r="C62" s="13" t="s">
        <v>11</v>
      </c>
      <c r="D62" s="13">
        <f>2.1+10.1</f>
        <v>12.2</v>
      </c>
      <c r="E62" s="10">
        <v>450</v>
      </c>
      <c r="F62" s="9">
        <f t="shared" ref="F62:F64" si="9">D62*E62</f>
        <v>5490</v>
      </c>
      <c r="G62" t="s">
        <v>101</v>
      </c>
    </row>
    <row r="63" spans="1:7" x14ac:dyDescent="0.25">
      <c r="A63" s="41">
        <v>62</v>
      </c>
      <c r="B63" s="6" t="s">
        <v>110</v>
      </c>
      <c r="C63" s="13" t="s">
        <v>11</v>
      </c>
      <c r="D63" s="13">
        <f>D62</f>
        <v>12.2</v>
      </c>
      <c r="E63" s="10">
        <v>500</v>
      </c>
      <c r="F63" s="9">
        <f t="shared" si="9"/>
        <v>6100</v>
      </c>
    </row>
    <row r="64" spans="1:7" x14ac:dyDescent="0.25">
      <c r="A64" s="41">
        <v>63</v>
      </c>
      <c r="B64" s="6" t="s">
        <v>60</v>
      </c>
      <c r="C64" s="13" t="s">
        <v>11</v>
      </c>
      <c r="D64" s="13">
        <f>D62*5</f>
        <v>61</v>
      </c>
      <c r="E64" s="10">
        <v>11.7</v>
      </c>
      <c r="F64" s="9">
        <f t="shared" si="9"/>
        <v>713.69999999999993</v>
      </c>
    </row>
    <row r="65" spans="1:7" ht="15.75" x14ac:dyDescent="0.25">
      <c r="A65" s="41">
        <v>64</v>
      </c>
      <c r="B65" s="19" t="s">
        <v>32</v>
      </c>
      <c r="C65" s="12"/>
      <c r="D65" s="12"/>
      <c r="E65" s="8"/>
      <c r="F65" s="9"/>
    </row>
    <row r="66" spans="1:7" ht="18" customHeight="1" x14ac:dyDescent="0.25">
      <c r="A66" s="41">
        <v>65</v>
      </c>
      <c r="B66" s="6" t="s">
        <v>61</v>
      </c>
      <c r="C66" s="13" t="s">
        <v>11</v>
      </c>
      <c r="D66" s="13">
        <v>2.1</v>
      </c>
      <c r="E66" s="10">
        <v>180</v>
      </c>
      <c r="F66" s="9">
        <f t="shared" ref="F66:F67" si="10">D66*E66</f>
        <v>378</v>
      </c>
      <c r="G66" t="s">
        <v>73</v>
      </c>
    </row>
    <row r="67" spans="1:7" ht="30" x14ac:dyDescent="0.25">
      <c r="A67" s="41">
        <v>66</v>
      </c>
      <c r="B67" s="6" t="s">
        <v>62</v>
      </c>
      <c r="C67" s="13" t="s">
        <v>11</v>
      </c>
      <c r="D67" s="13">
        <f>D66</f>
        <v>2.1</v>
      </c>
      <c r="E67" s="10">
        <v>275</v>
      </c>
      <c r="F67" s="9">
        <f t="shared" si="10"/>
        <v>577.5</v>
      </c>
    </row>
    <row r="68" spans="1:7" x14ac:dyDescent="0.25">
      <c r="A68" s="41">
        <v>67</v>
      </c>
      <c r="B68" s="7" t="s">
        <v>4</v>
      </c>
      <c r="C68" s="14"/>
      <c r="D68" s="14"/>
      <c r="E68" s="11"/>
      <c r="F68" s="15">
        <f>SUM(F52:F67)</f>
        <v>127590.754</v>
      </c>
    </row>
    <row r="69" spans="1:7" ht="15.75" x14ac:dyDescent="0.25">
      <c r="A69" s="41">
        <v>68</v>
      </c>
      <c r="B69" s="5" t="s">
        <v>64</v>
      </c>
      <c r="C69" s="59"/>
      <c r="D69" s="59"/>
      <c r="E69" s="60"/>
      <c r="F69" s="61"/>
    </row>
    <row r="70" spans="1:7" x14ac:dyDescent="0.25">
      <c r="A70" s="41">
        <v>69</v>
      </c>
      <c r="B70" s="6" t="s">
        <v>65</v>
      </c>
      <c r="C70" s="13" t="s">
        <v>78</v>
      </c>
      <c r="D70" s="13">
        <v>0.3</v>
      </c>
      <c r="E70" s="10">
        <v>9000</v>
      </c>
      <c r="F70" s="9">
        <f t="shared" ref="F70" si="11">D70*E70</f>
        <v>2700</v>
      </c>
    </row>
    <row r="71" spans="1:7" x14ac:dyDescent="0.25">
      <c r="A71" s="41">
        <v>70</v>
      </c>
      <c r="B71" s="6" t="s">
        <v>102</v>
      </c>
      <c r="C71" s="13" t="s">
        <v>12</v>
      </c>
      <c r="D71" s="13">
        <v>0.3</v>
      </c>
      <c r="E71" s="10">
        <v>77000</v>
      </c>
      <c r="F71" s="9">
        <f>D71*E71</f>
        <v>23100</v>
      </c>
    </row>
    <row r="72" spans="1:7" x14ac:dyDescent="0.25">
      <c r="A72" s="41">
        <v>71</v>
      </c>
      <c r="B72" s="7" t="s">
        <v>4</v>
      </c>
      <c r="C72" s="13"/>
      <c r="D72" s="14"/>
      <c r="E72" s="11"/>
      <c r="F72" s="15">
        <f>SUM(F70:F71)</f>
        <v>25800</v>
      </c>
    </row>
    <row r="73" spans="1:7" ht="15.75" x14ac:dyDescent="0.25">
      <c r="A73" s="41">
        <v>72</v>
      </c>
      <c r="B73" s="25" t="s">
        <v>13</v>
      </c>
      <c r="C73" s="26"/>
      <c r="D73" s="26"/>
      <c r="E73" s="27"/>
      <c r="F73" s="28">
        <f>SUM(F10:F72)/2</f>
        <v>1065161.798</v>
      </c>
    </row>
    <row r="74" spans="1:7" ht="15.75" x14ac:dyDescent="0.25">
      <c r="A74" s="41">
        <v>73</v>
      </c>
      <c r="B74" s="29" t="s">
        <v>108</v>
      </c>
      <c r="C74" s="57" t="s">
        <v>63</v>
      </c>
      <c r="D74" s="57">
        <v>1</v>
      </c>
      <c r="E74" s="30"/>
      <c r="F74" s="31">
        <f>F73*D74%</f>
        <v>10651.617979999999</v>
      </c>
    </row>
    <row r="75" spans="1:7" ht="21" x14ac:dyDescent="0.35">
      <c r="A75" s="41">
        <v>74</v>
      </c>
      <c r="B75" s="32" t="s">
        <v>18</v>
      </c>
      <c r="C75" s="33"/>
      <c r="D75" s="33"/>
      <c r="E75" s="34"/>
      <c r="F75" s="35">
        <f>F73+F74</f>
        <v>1075813.41598</v>
      </c>
    </row>
    <row r="76" spans="1:7" ht="15.75" x14ac:dyDescent="0.25">
      <c r="A76" s="41">
        <v>75</v>
      </c>
      <c r="B76" s="21" t="s">
        <v>66</v>
      </c>
      <c r="C76" s="12"/>
      <c r="D76" s="12"/>
      <c r="E76" s="8"/>
      <c r="F76" s="9"/>
    </row>
    <row r="77" spans="1:7" ht="15.75" x14ac:dyDescent="0.25">
      <c r="A77" s="41">
        <v>76</v>
      </c>
      <c r="B77" s="20" t="s">
        <v>74</v>
      </c>
      <c r="C77" s="13" t="s">
        <v>11</v>
      </c>
      <c r="D77" s="63">
        <f>F6</f>
        <v>62.5</v>
      </c>
      <c r="E77" s="10">
        <v>300</v>
      </c>
      <c r="F77" s="9">
        <f>D77*E77</f>
        <v>18750</v>
      </c>
    </row>
    <row r="78" spans="1:7" ht="15.75" x14ac:dyDescent="0.25">
      <c r="A78" s="41">
        <v>77</v>
      </c>
      <c r="B78" s="20" t="s">
        <v>19</v>
      </c>
      <c r="C78" s="13" t="s">
        <v>11</v>
      </c>
      <c r="D78" s="63">
        <f>D77</f>
        <v>62.5</v>
      </c>
      <c r="E78" s="10">
        <f>E77*50%</f>
        <v>150</v>
      </c>
      <c r="F78" s="9">
        <f t="shared" ref="F78:F84" si="12">D78*E78</f>
        <v>9375</v>
      </c>
    </row>
    <row r="79" spans="1:7" ht="15" customHeight="1" x14ac:dyDescent="0.25">
      <c r="A79" s="41">
        <v>78</v>
      </c>
      <c r="B79" s="24" t="s">
        <v>40</v>
      </c>
      <c r="C79" s="13" t="s">
        <v>11</v>
      </c>
      <c r="D79" s="63">
        <f t="shared" ref="D79:D84" si="13">D78</f>
        <v>62.5</v>
      </c>
      <c r="E79" s="10">
        <v>150</v>
      </c>
      <c r="F79" s="9">
        <f t="shared" si="12"/>
        <v>9375</v>
      </c>
    </row>
    <row r="80" spans="1:7" ht="15.75" x14ac:dyDescent="0.25">
      <c r="A80" s="41">
        <v>79</v>
      </c>
      <c r="B80" s="24" t="s">
        <v>29</v>
      </c>
      <c r="C80" s="13" t="s">
        <v>11</v>
      </c>
      <c r="D80" s="63">
        <f t="shared" si="13"/>
        <v>62.5</v>
      </c>
      <c r="E80" s="10">
        <f>E79*50%</f>
        <v>75</v>
      </c>
      <c r="F80" s="9">
        <f t="shared" si="12"/>
        <v>4687.5</v>
      </c>
    </row>
    <row r="81" spans="1:8" ht="15.75" x14ac:dyDescent="0.25">
      <c r="A81" s="41">
        <v>80</v>
      </c>
      <c r="B81" s="24" t="s">
        <v>81</v>
      </c>
      <c r="C81" s="13" t="s">
        <v>11</v>
      </c>
      <c r="D81" s="63">
        <f t="shared" si="13"/>
        <v>62.5</v>
      </c>
      <c r="E81" s="10">
        <v>150</v>
      </c>
      <c r="F81" s="9">
        <f t="shared" si="12"/>
        <v>9375</v>
      </c>
    </row>
    <row r="82" spans="1:8" ht="15.75" x14ac:dyDescent="0.25">
      <c r="A82" s="41">
        <v>81</v>
      </c>
      <c r="B82" s="24" t="s">
        <v>82</v>
      </c>
      <c r="C82" s="13" t="s">
        <v>11</v>
      </c>
      <c r="D82" s="63">
        <f t="shared" si="13"/>
        <v>62.5</v>
      </c>
      <c r="E82" s="10">
        <f>E81*50%</f>
        <v>75</v>
      </c>
      <c r="F82" s="9">
        <f t="shared" si="12"/>
        <v>4687.5</v>
      </c>
    </row>
    <row r="83" spans="1:8" ht="15.75" x14ac:dyDescent="0.25">
      <c r="A83" s="41">
        <v>82</v>
      </c>
      <c r="B83" s="24" t="s">
        <v>79</v>
      </c>
      <c r="C83" s="13" t="s">
        <v>11</v>
      </c>
      <c r="D83" s="63">
        <f t="shared" si="13"/>
        <v>62.5</v>
      </c>
      <c r="E83" s="10">
        <v>180</v>
      </c>
      <c r="F83" s="9">
        <f t="shared" si="12"/>
        <v>11250</v>
      </c>
    </row>
    <row r="84" spans="1:8" ht="15.75" x14ac:dyDescent="0.25">
      <c r="A84" s="41">
        <v>83</v>
      </c>
      <c r="B84" s="24" t="s">
        <v>80</v>
      </c>
      <c r="C84" s="13" t="s">
        <v>11</v>
      </c>
      <c r="D84" s="63">
        <f t="shared" si="13"/>
        <v>62.5</v>
      </c>
      <c r="E84" s="10">
        <f>E83*120%</f>
        <v>216</v>
      </c>
      <c r="F84" s="9">
        <f t="shared" si="12"/>
        <v>13500</v>
      </c>
    </row>
    <row r="85" spans="1:8" ht="15.75" x14ac:dyDescent="0.25">
      <c r="A85" s="41">
        <v>84</v>
      </c>
      <c r="B85" s="22" t="s">
        <v>4</v>
      </c>
      <c r="C85" s="13"/>
      <c r="D85" s="56"/>
      <c r="E85" s="10"/>
      <c r="F85" s="23">
        <f>SUM(F77:F84)</f>
        <v>81000</v>
      </c>
    </row>
    <row r="86" spans="1:8" ht="15.75" x14ac:dyDescent="0.25">
      <c r="A86" s="41">
        <v>85</v>
      </c>
      <c r="B86" s="21" t="s">
        <v>67</v>
      </c>
      <c r="C86" s="13" t="s">
        <v>11</v>
      </c>
      <c r="D86" s="56">
        <f>F6</f>
        <v>62.5</v>
      </c>
      <c r="E86" s="10">
        <v>730</v>
      </c>
      <c r="F86" s="23">
        <f>D86*E86</f>
        <v>45625</v>
      </c>
      <c r="G86" s="58"/>
    </row>
    <row r="87" spans="1:8" ht="18.75" x14ac:dyDescent="0.3">
      <c r="A87" s="41">
        <v>86</v>
      </c>
      <c r="B87" s="46" t="s">
        <v>68</v>
      </c>
      <c r="C87" s="36" t="s">
        <v>63</v>
      </c>
      <c r="D87" s="36">
        <v>5</v>
      </c>
      <c r="E87" s="37"/>
      <c r="F87" s="39">
        <f>(F75+F85)*D87%</f>
        <v>57840.670799000007</v>
      </c>
    </row>
    <row r="88" spans="1:8" ht="18.75" x14ac:dyDescent="0.3">
      <c r="A88" s="41">
        <v>87</v>
      </c>
      <c r="B88" s="46" t="s">
        <v>69</v>
      </c>
      <c r="C88" s="36" t="s">
        <v>17</v>
      </c>
      <c r="D88" s="36">
        <v>8</v>
      </c>
      <c r="E88" s="37">
        <v>2000</v>
      </c>
      <c r="F88" s="39">
        <f>D88*E88</f>
        <v>16000</v>
      </c>
    </row>
    <row r="89" spans="1:8" ht="15.75" x14ac:dyDescent="0.25">
      <c r="A89" s="41">
        <v>88</v>
      </c>
      <c r="B89" s="46" t="s">
        <v>70</v>
      </c>
      <c r="C89" s="47"/>
      <c r="D89" s="47"/>
      <c r="E89" s="48"/>
      <c r="F89" s="49">
        <f>SUM(F90:F95)</f>
        <v>92500</v>
      </c>
      <c r="G89" s="58"/>
      <c r="H89" s="58"/>
    </row>
    <row r="90" spans="1:8" x14ac:dyDescent="0.25">
      <c r="A90" s="41">
        <v>89</v>
      </c>
      <c r="B90" s="50" t="s">
        <v>114</v>
      </c>
      <c r="C90" s="51" t="s">
        <v>12</v>
      </c>
      <c r="D90" s="51">
        <v>1</v>
      </c>
      <c r="E90" s="52">
        <v>5000</v>
      </c>
      <c r="F90" s="53">
        <f>D90*E90</f>
        <v>5000</v>
      </c>
    </row>
    <row r="91" spans="1:8" x14ac:dyDescent="0.25">
      <c r="A91" s="41">
        <v>90</v>
      </c>
      <c r="B91" s="50" t="s">
        <v>41</v>
      </c>
      <c r="C91" s="51" t="s">
        <v>12</v>
      </c>
      <c r="D91" s="51">
        <v>2</v>
      </c>
      <c r="E91" s="52">
        <v>4000</v>
      </c>
      <c r="F91" s="53">
        <f t="shared" ref="F91" si="14">D91*E91</f>
        <v>8000</v>
      </c>
    </row>
    <row r="92" spans="1:8" x14ac:dyDescent="0.25">
      <c r="A92" s="41">
        <v>91</v>
      </c>
      <c r="B92" s="50" t="s">
        <v>113</v>
      </c>
      <c r="C92" s="51" t="s">
        <v>12</v>
      </c>
      <c r="D92" s="51">
        <v>1</v>
      </c>
      <c r="E92" s="52">
        <v>60000</v>
      </c>
      <c r="F92" s="53">
        <f>D92*E92</f>
        <v>60000</v>
      </c>
    </row>
    <row r="93" spans="1:8" x14ac:dyDescent="0.25">
      <c r="A93" s="41">
        <v>92</v>
      </c>
      <c r="B93" s="50" t="s">
        <v>109</v>
      </c>
      <c r="C93" s="51" t="s">
        <v>12</v>
      </c>
      <c r="D93" s="51">
        <v>1</v>
      </c>
      <c r="E93" s="52">
        <v>7500</v>
      </c>
      <c r="F93" s="53">
        <f t="shared" ref="F93:F95" si="15">D93*E93</f>
        <v>7500</v>
      </c>
    </row>
    <row r="94" spans="1:8" x14ac:dyDescent="0.25">
      <c r="A94" s="41">
        <v>93</v>
      </c>
      <c r="B94" s="50" t="s">
        <v>105</v>
      </c>
      <c r="C94" s="51" t="s">
        <v>12</v>
      </c>
      <c r="D94" s="51">
        <v>2</v>
      </c>
      <c r="E94" s="52">
        <v>1500</v>
      </c>
      <c r="F94" s="53">
        <f t="shared" si="15"/>
        <v>3000</v>
      </c>
    </row>
    <row r="95" spans="1:8" x14ac:dyDescent="0.25">
      <c r="A95" s="41">
        <v>94</v>
      </c>
      <c r="B95" s="50" t="s">
        <v>106</v>
      </c>
      <c r="C95" s="51" t="s">
        <v>12</v>
      </c>
      <c r="D95" s="51">
        <v>5</v>
      </c>
      <c r="E95" s="52">
        <v>1800</v>
      </c>
      <c r="F95" s="53">
        <f t="shared" si="15"/>
        <v>9000</v>
      </c>
    </row>
    <row r="96" spans="1:8" ht="15.75" x14ac:dyDescent="0.25">
      <c r="A96" s="41">
        <v>96</v>
      </c>
      <c r="B96" s="46" t="s">
        <v>83</v>
      </c>
      <c r="C96" s="64" t="s">
        <v>107</v>
      </c>
      <c r="D96" s="64">
        <v>3</v>
      </c>
      <c r="E96" s="48">
        <v>105000</v>
      </c>
      <c r="F96" s="49">
        <f>D96*E96</f>
        <v>315000</v>
      </c>
    </row>
    <row r="97" spans="1:6" ht="46.5" x14ac:dyDescent="0.25">
      <c r="A97" s="41">
        <v>97</v>
      </c>
      <c r="B97" s="16" t="s">
        <v>5</v>
      </c>
      <c r="C97" s="17"/>
      <c r="D97" s="17"/>
      <c r="E97" s="18"/>
      <c r="F97" s="40">
        <f>F75+F85+F87+F88+F86+F89+F96</f>
        <v>1683779.086779</v>
      </c>
    </row>
    <row r="98" spans="1:6" x14ac:dyDescent="0.25">
      <c r="A98" s="41">
        <v>98</v>
      </c>
      <c r="B98" s="43" t="s">
        <v>24</v>
      </c>
      <c r="C98" s="38">
        <v>3</v>
      </c>
      <c r="D98" s="76" t="s">
        <v>34</v>
      </c>
      <c r="E98" s="76"/>
      <c r="F98" s="44">
        <f>F97/F6</f>
        <v>26940.465388463999</v>
      </c>
    </row>
    <row r="99" spans="1:6" x14ac:dyDescent="0.25">
      <c r="A99" s="41">
        <v>99</v>
      </c>
      <c r="B99" s="65" t="s">
        <v>84</v>
      </c>
      <c r="C99" s="66"/>
      <c r="D99" s="66"/>
      <c r="E99" s="65"/>
      <c r="F99" s="67">
        <v>0</v>
      </c>
    </row>
    <row r="100" spans="1:6" ht="23.25" x14ac:dyDescent="0.25">
      <c r="A100" s="41">
        <v>100</v>
      </c>
      <c r="B100" s="16" t="s">
        <v>13</v>
      </c>
      <c r="C100" s="17"/>
      <c r="D100" s="17"/>
      <c r="E100" s="18"/>
      <c r="F100" s="40">
        <f>F97+F99</f>
        <v>1683779.086779</v>
      </c>
    </row>
    <row r="101" spans="1:6" x14ac:dyDescent="0.25">
      <c r="A101"/>
      <c r="C101"/>
      <c r="D101"/>
      <c r="F101" s="1"/>
    </row>
    <row r="102" spans="1:6" x14ac:dyDescent="0.25">
      <c r="A102"/>
      <c r="C102"/>
      <c r="D102"/>
      <c r="F102" s="1"/>
    </row>
  </sheetData>
  <mergeCells count="9">
    <mergeCell ref="A1:B1"/>
    <mergeCell ref="C1:F1"/>
    <mergeCell ref="C2:F2"/>
    <mergeCell ref="C3:F3"/>
    <mergeCell ref="D98:E98"/>
    <mergeCell ref="C6:D6"/>
    <mergeCell ref="C4:F4"/>
    <mergeCell ref="C5:F5"/>
    <mergeCell ref="C7:F7"/>
  </mergeCells>
  <dataValidations count="6">
    <dataValidation type="list" allowBlank="1" showInputMessage="1" showErrorMessage="1" sqref="B27:B40">
      <formula1>кровля</formula1>
    </dataValidation>
    <dataValidation type="list" allowBlank="1" showInputMessage="1" showErrorMessage="1" sqref="B66:B67 B60:B64 B53:B55">
      <formula1>отделка</formula1>
    </dataValidation>
    <dataValidation type="list" allowBlank="1" showInputMessage="1" showErrorMessage="1" sqref="B70:B71">
      <formula1>лестницы</formula1>
    </dataValidation>
    <dataValidation type="list" allowBlank="1" showInputMessage="1" showErrorMessage="1" sqref="B69">
      <formula1>прочие</formula1>
    </dataValidation>
    <dataValidation type="list" allowBlank="1" showInputMessage="1" showErrorMessage="1" sqref="B19:B24">
      <formula1>наружныестены</formula1>
    </dataValidation>
    <dataValidation type="list" allowBlank="1" showInputMessage="1" showErrorMessage="1" sqref="B15:B16">
      <formula1>Фундаменты</formula1>
    </dataValidation>
  </dataValidations>
  <pageMargins left="0.7" right="0.7" top="0.75" bottom="0.75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АвистаМодуль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Елагина Ольга</dc:creator>
  <cp:lastModifiedBy>Анищенко Вадим</cp:lastModifiedBy>
  <cp:lastPrinted>2014-01-27T03:53:16Z</cp:lastPrinted>
  <dcterms:created xsi:type="dcterms:W3CDTF">2013-11-27T09:44:20Z</dcterms:created>
  <dcterms:modified xsi:type="dcterms:W3CDTF">2014-07-08T03:13:43Z</dcterms:modified>
</cp:coreProperties>
</file>