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25725"/>
</workbook>
</file>

<file path=xl/calcChain.xml><?xml version="1.0" encoding="utf-8"?>
<calcChain xmlns="http://schemas.openxmlformats.org/spreadsheetml/2006/main">
  <c r="F104" i="1"/>
  <c r="F99" l="1"/>
  <c r="F102"/>
  <c r="F103"/>
  <c r="F101"/>
  <c r="F100"/>
  <c r="F98"/>
  <c r="D71"/>
  <c r="D67" l="1"/>
  <c r="D63"/>
  <c r="D64" s="1"/>
  <c r="D61"/>
  <c r="D51"/>
  <c r="D55"/>
  <c r="D26"/>
  <c r="D24"/>
  <c r="F6"/>
  <c r="D65" l="1"/>
  <c r="D47" l="1"/>
  <c r="D29"/>
  <c r="F71" l="1"/>
  <c r="F74"/>
  <c r="F73"/>
  <c r="F72"/>
  <c r="C71"/>
  <c r="D57"/>
  <c r="D30"/>
  <c r="D32"/>
  <c r="D31" s="1"/>
  <c r="F21"/>
  <c r="D56" l="1"/>
  <c r="D50" l="1"/>
  <c r="A1"/>
  <c r="F95" l="1"/>
  <c r="F96"/>
  <c r="E87"/>
  <c r="E85"/>
  <c r="E83"/>
  <c r="E81"/>
  <c r="D62"/>
  <c r="D60" s="1"/>
  <c r="D59" s="1"/>
  <c r="F62" l="1"/>
  <c r="F61"/>
  <c r="F56"/>
  <c r="D40"/>
  <c r="D41" s="1"/>
  <c r="D39"/>
  <c r="D68" l="1"/>
  <c r="F68" s="1"/>
  <c r="D25"/>
  <c r="F25" s="1"/>
  <c r="F26"/>
  <c r="F24" l="1"/>
  <c r="F15" l="1"/>
  <c r="F12"/>
  <c r="F11"/>
  <c r="F13" l="1"/>
  <c r="F14"/>
  <c r="D89" l="1"/>
  <c r="F89" s="1"/>
  <c r="D80"/>
  <c r="F97"/>
  <c r="F58"/>
  <c r="D81" l="1"/>
  <c r="F80"/>
  <c r="F60"/>
  <c r="F81" l="1"/>
  <c r="D82"/>
  <c r="F59"/>
  <c r="F57"/>
  <c r="F55"/>
  <c r="D83" l="1"/>
  <c r="F82"/>
  <c r="D84" l="1"/>
  <c r="F83"/>
  <c r="D33"/>
  <c r="F33" s="1"/>
  <c r="F31"/>
  <c r="F29"/>
  <c r="D34"/>
  <c r="F34" s="1"/>
  <c r="F32"/>
  <c r="F23"/>
  <c r="F22"/>
  <c r="D85" l="1"/>
  <c r="F84"/>
  <c r="F91"/>
  <c r="D42"/>
  <c r="F39"/>
  <c r="F38"/>
  <c r="F36"/>
  <c r="E35"/>
  <c r="F20"/>
  <c r="F10"/>
  <c r="F85" l="1"/>
  <c r="D86"/>
  <c r="F75"/>
  <c r="F63"/>
  <c r="F67"/>
  <c r="F65"/>
  <c r="F37"/>
  <c r="F35"/>
  <c r="F16"/>
  <c r="F17" s="1"/>
  <c r="F40"/>
  <c r="F41"/>
  <c r="F42"/>
  <c r="F30"/>
  <c r="F19"/>
  <c r="F94"/>
  <c r="F93"/>
  <c r="F92" l="1"/>
  <c r="F27"/>
  <c r="D87"/>
  <c r="F86"/>
  <c r="F43"/>
  <c r="F64"/>
  <c r="F87" l="1"/>
  <c r="F88" s="1"/>
  <c r="F69"/>
  <c r="C1" l="1"/>
  <c r="F47" l="1"/>
  <c r="F50"/>
  <c r="F45" l="1"/>
  <c r="F46"/>
  <c r="F48" l="1"/>
  <c r="F51" l="1"/>
  <c r="F52" s="1"/>
  <c r="F76" l="1"/>
  <c r="F77" s="1"/>
  <c r="F78" s="1"/>
  <c r="F90" l="1"/>
  <c r="F105" s="1"/>
</calcChain>
</file>

<file path=xl/sharedStrings.xml><?xml version="1.0" encoding="utf-8"?>
<sst xmlns="http://schemas.openxmlformats.org/spreadsheetml/2006/main" count="193" uniqueCount="125">
  <si>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</si>
  <si>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</si>
  <si>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</si>
  <si>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</si>
  <si>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</si>
  <si>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</si>
  <si>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</si>
  <si>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</si>
  <si>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</si>
  <si>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</si>
  <si>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</si>
  <si>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</si>
  <si>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</si>
  <si>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</si>
  <si>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</si>
  <si>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</si>
  <si>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</si>
  <si>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</si>
  <si>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</si>
  <si>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</si>
  <si>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 xml:space="preserve">Монтаж дверей </t>
  </si>
  <si>
    <t>Разметка и вынос осей</t>
  </si>
  <si>
    <t>чел/час</t>
  </si>
  <si>
    <t xml:space="preserve">ПОЛ </t>
  </si>
  <si>
    <t>Раздел 1. Фундамент</t>
  </si>
  <si>
    <t>СТЕНЫ</t>
  </si>
  <si>
    <t>ПОТОЛОК</t>
  </si>
  <si>
    <t>Цена за м2:</t>
  </si>
  <si>
    <t>Описание модулей:</t>
  </si>
  <si>
    <t>Общая площадь, м2:</t>
  </si>
  <si>
    <t>Толщина сэндвич-панелей (стены/потолок/пол), мм: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</si>
  <si>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</si>
  <si>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</si>
  <si>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</si>
  <si>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</si>
  <si>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</si>
  <si>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</si>
  <si>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</si>
  <si>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</si>
  <si>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</si>
  <si>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</si>
  <si>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</si>
  <si>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</si>
  <si>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</si>
  <si>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</si>
  <si>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</si>
  <si>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</si>
  <si>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</si>
  <si>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</si>
  <si>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</si>
  <si>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</si>
  <si>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>Монтаж обрешётки кровли из доски б=25мм с прозорами</t>
  </si>
  <si>
    <t>Доска б=25мм обработанная огнезащитным составом</t>
  </si>
  <si>
    <t>Комплектующие для подсистемы (кронштейны, профиль, соединители, саморезы)</t>
  </si>
  <si>
    <t>Монтаж облицовки стен</t>
  </si>
  <si>
    <t>кг</t>
  </si>
  <si>
    <t>Плитка для пола Соло Крема</t>
  </si>
  <si>
    <t>тн</t>
  </si>
  <si>
    <t>м3</t>
  </si>
  <si>
    <t>-</t>
  </si>
  <si>
    <t>Унитаз с обвязкой</t>
  </si>
  <si>
    <t>Раковина + смеситель с обвязкой</t>
  </si>
  <si>
    <t>Бурение скважин диам.200-300мм с погружением обсадной трубы</t>
  </si>
  <si>
    <t>Заполнение полых свай бетоном</t>
  </si>
  <si>
    <t>Обсадная труба Ду 220х7,5мм 86шт по 5,5м</t>
  </si>
  <si>
    <t>Цоколь из профлиста на подсистеме (работа + материал)</t>
  </si>
  <si>
    <t>м</t>
  </si>
  <si>
    <t>Профлист Н44</t>
  </si>
  <si>
    <t>Монтаж кровли из профлиста</t>
  </si>
  <si>
    <t>Двери внутренние стандартные</t>
  </si>
  <si>
    <t xml:space="preserve">Панели ПВХ </t>
  </si>
  <si>
    <t>Укладка линолеума</t>
  </si>
  <si>
    <t xml:space="preserve">Линолеум </t>
  </si>
  <si>
    <t>Монтаж стального покрытия</t>
  </si>
  <si>
    <t>Металлический рифленый лист 3 мм</t>
  </si>
  <si>
    <t>Панели ПВХ с комплектующими (для помещений с влажным режимом)</t>
  </si>
  <si>
    <t>Электрика  (материалы)</t>
  </si>
  <si>
    <t>Электрика (монтаж)</t>
  </si>
  <si>
    <t>Водоснабжение, канализация (материалы)</t>
  </si>
  <si>
    <t>Водоснабжение, канализация</t>
  </si>
  <si>
    <t>АПС (материалы)</t>
  </si>
  <si>
    <t>АПС (монтаж)</t>
  </si>
  <si>
    <t>Поддон душевой со смесителем, 800х800мм</t>
  </si>
  <si>
    <t>Раздел 3. Кровля</t>
  </si>
  <si>
    <t>Раздел 4. Проемы (стандартные окна включены в стоимость модулей)</t>
  </si>
  <si>
    <t xml:space="preserve">Раздел 5. Внутренние перегородки </t>
  </si>
  <si>
    <t>Раздел 6. Отделочные работы</t>
  </si>
  <si>
    <t>Раздел 7. Лестницы, крыльца, пандус</t>
  </si>
  <si>
    <t xml:space="preserve">Раздел 8. Инженерные сети </t>
  </si>
  <si>
    <t>Раздел 9. Проектные работы</t>
  </si>
  <si>
    <t>Раздел 10. Накладные расходы</t>
  </si>
  <si>
    <t>Раздел 11. Аренда автокрана</t>
  </si>
  <si>
    <t>Бетона В15 (или инертные материалы с доставкой)</t>
  </si>
  <si>
    <t>Сантехкабинка</t>
  </si>
  <si>
    <t>Монтаж второго и третьего этажа здания</t>
  </si>
  <si>
    <t xml:space="preserve">Дверь входная металлическая </t>
  </si>
  <si>
    <t>Кассета пола, б=200мм</t>
  </si>
  <si>
    <t>остальные</t>
  </si>
  <si>
    <t>сан.узлы,  душевые</t>
  </si>
  <si>
    <t xml:space="preserve">Лестница для 2-х эт здания </t>
  </si>
  <si>
    <t>Раздел 12. Доп.комплектация:</t>
  </si>
  <si>
    <t xml:space="preserve">КОЛИЧЕСТВО МАШИН НА ДОСТАВКУ </t>
  </si>
  <si>
    <t>Кассета кровли, б=350мм</t>
  </si>
  <si>
    <t>ООО Трест Запсибгидрострой</t>
  </si>
  <si>
    <t>Салмановское месторождение</t>
  </si>
  <si>
    <t>МЗ, Общежитие на 80чел</t>
  </si>
  <si>
    <t>250\300\300</t>
  </si>
  <si>
    <t>вн. высота 2,4м</t>
  </si>
  <si>
    <t>Модуль без 1 длинной и 1 короткой  стороны, 6,229*2,434м, 250/300/300</t>
  </si>
  <si>
    <t>Модуль без 2 длинных и 1 короткой сторон, 6,229*2,434м, 250/300/300</t>
  </si>
  <si>
    <t>сан.узлы,  душевые, моечная</t>
  </si>
  <si>
    <t>сан.узлы, лестн.клетка, тамбур, душевые, готовочный цех</t>
  </si>
  <si>
    <t>помещение баков, бойлерная</t>
  </si>
  <si>
    <t>Лестница для эвакуационного выхода 1шт</t>
  </si>
  <si>
    <t>Конструкции металлические крыльц 3шт</t>
  </si>
  <si>
    <t>Тепловая завеса</t>
  </si>
  <si>
    <t>Дизельный генератор 50 кВт модель "Азимут" АД 50-Т400 для отопления</t>
  </si>
  <si>
    <t>Электростанция мощностью 30 кВт, открытого исполнения, на базе двигателя RICARDO водяного охлаждения 1500об/мин, гарантия 12 месяцев,1-й степени автоматизаци, для бытовых нужд</t>
  </si>
  <si>
    <t>Септик из армированного полипропилена, 5м3</t>
  </si>
  <si>
    <t>Установка повышения давления Grundfos Hydro MPC-E 2 CRE 3-2, 0,37кВт в комплекте с автоматикой, баком 25л</t>
  </si>
  <si>
    <t>Водонагреватель ёмкостной, 30л</t>
  </si>
  <si>
    <t xml:space="preserve">Вентиляция (материалы) </t>
  </si>
  <si>
    <t>Электроконвекторы настенные 1,5 кВт</t>
  </si>
  <si>
    <t>Вентиляция (монтаж)</t>
  </si>
  <si>
    <t>Неучтенные работы и материалы (около 1 %)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</si>
</sst>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164" fontId="9" fillId="4" borderId="1" xfId="1" applyFont="1" applyFill="1" applyBorder="1" applyAlignment="1">
      <alignment horizontal="right" wrapText="1"/>
    </xf>
    <xf numFmtId="16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4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16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164" fontId="17" fillId="0" borderId="1" xfId="1" applyFont="1" applyFill="1" applyBorder="1" applyAlignment="1">
      <alignment wrapText="1"/>
    </xf>
    <xf numFmtId="16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164" fontId="2" fillId="2" borderId="4" xfId="1" applyFont="1" applyFill="1" applyBorder="1" applyAlignment="1">
      <alignment vertical="center" wrapText="1"/>
    </xf>
    <xf numFmtId="0" fontId="14" fillId="0" borderId="2" xfId="0" applyFont="1" applyBorder="1" applyAlignment="1" applyProtection="1"/>
    <xf numFmtId="164" fontId="16" fillId="3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0;&#1047;%20&#1086;&#1073;&#1097;&#1077;&#1078;&#1080;&#1090;&#1080;&#1077;%203&#1101;&#1090;,%203535&#1084;2%20-%20&#1057;&#1077;&#1074;&#1077;&#1088;&#1085;&#1099;&#1081;%20&#1071;&#1084;&#1072;&#1083;/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Арматура</v>
          </cell>
        </row>
        <row r="4">
          <cell r="A4" t="str">
            <v>Закладные детали, болты и прочее</v>
          </cell>
        </row>
        <row r="5">
          <cell r="A5" t="str">
            <v>Устройство ж/б конструкций</v>
          </cell>
        </row>
        <row r="6">
          <cell r="A6" t="str">
            <v>Изготовление арматурных сеток и каркасов</v>
          </cell>
        </row>
        <row r="7">
          <cell r="A7" t="str">
            <v>Опалубка и прочие материалы</v>
          </cell>
        </row>
        <row r="8">
          <cell r="A8" t="str">
            <v>Бетон В 20</v>
          </cell>
        </row>
        <row r="9">
          <cell r="A9" t="str">
            <v>Арматура</v>
          </cell>
        </row>
        <row r="10">
          <cell r="A10" t="str">
            <v>Устройство ж/б</v>
          </cell>
        </row>
        <row r="11">
          <cell r="A11" t="str">
            <v>Опалубка и прочие материалы</v>
          </cell>
        </row>
        <row r="12">
          <cell r="A12" t="str">
            <v>Битум для гидроизоляции</v>
          </cell>
        </row>
        <row r="13">
          <cell r="A13" t="str">
            <v>Гидроизоляция фундаментов, включая фундамент под колонны</v>
          </cell>
        </row>
        <row r="14">
          <cell r="A14" t="str">
            <v>Утеплитель пенополистирол 100 мм</v>
          </cell>
        </row>
        <row r="15">
          <cell r="A15" t="str">
            <v>Устройство утеплителя</v>
          </cell>
        </row>
        <row r="16">
          <cell r="A16" t="str">
            <v>Бурение скважин диам.100-200мм с погружением обсадной трубы</v>
          </cell>
        </row>
        <row r="17">
          <cell r="A17" t="str">
            <v>Бурение скважин диам.200-300мм с погружением обсадной трубы</v>
          </cell>
        </row>
        <row r="18">
          <cell r="A18" t="str">
            <v>Обсадная труба Ду 299х7,5мм</v>
          </cell>
        </row>
        <row r="19">
          <cell r="A19" t="str">
            <v>Заполнение полых свай бетоном</v>
          </cell>
        </row>
        <row r="20">
          <cell r="A20" t="str">
            <v>Приготовление бетона В15</v>
          </cell>
        </row>
        <row r="21">
          <cell r="A21" t="str">
            <v>Цемент М-600</v>
          </cell>
        </row>
        <row r="22">
          <cell r="A22" t="str">
            <v>Щебень строительный ( фракция 20-40)</v>
          </cell>
        </row>
        <row r="23">
          <cell r="A23" t="str">
            <v>Песок</v>
          </cell>
        </row>
        <row r="24">
          <cell r="A24" t="str">
            <v>Вода</v>
          </cell>
        </row>
        <row r="25">
          <cell r="A25" t="str">
            <v>Антикорозионная защита оголовков свай</v>
          </cell>
        </row>
        <row r="26">
          <cell r="A26" t="str">
            <v>Грунтовка ГФ-021</v>
          </cell>
        </row>
        <row r="27">
          <cell r="A27" t="str">
            <v>Мастика "Вектор" 0,25 кг/м2</v>
          </cell>
        </row>
        <row r="28">
          <cell r="A28" t="str">
            <v>Устройство песчанного основания</v>
          </cell>
        </row>
        <row r="29">
          <cell r="A29" t="str">
            <v>Устройство стен фундаментов из блоков ФБС</v>
          </cell>
        </row>
        <row r="30">
          <cell r="A30" t="str">
            <v>Блоки ФБС 24.3.6т</v>
          </cell>
        </row>
        <row r="31">
          <cell r="A31" t="str">
            <v>Устройство ж/б конструкций монолитного пояса</v>
          </cell>
        </row>
        <row r="32">
          <cell r="A32" t="str">
            <v>Битум для гидроизоляции</v>
          </cell>
        </row>
        <row r="33">
          <cell r="A33" t="str">
            <v>Буроям</v>
          </cell>
        </row>
        <row r="34">
          <cell r="A34" t="str">
            <v>Винтовые сваи диам.114мм L=2,5м.</v>
          </cell>
        </row>
        <row r="35">
          <cell r="A35" t="str">
            <v>Винтовые сваи диам.114мм L=3,5м.</v>
          </cell>
        </row>
        <row r="36">
          <cell r="A36" t="str">
            <v>Винтовые сваи диам.76мм L=2,5м.</v>
          </cell>
        </row>
        <row r="37">
          <cell r="A37" t="str">
            <v>Винтовые сваи диам.76мм L=3,5м.</v>
          </cell>
        </row>
        <row r="38">
          <cell r="A38" t="str">
            <v>Гидроизоляция фундаментов, включая фундамент под колонны</v>
          </cell>
        </row>
        <row r="39">
          <cell r="A39" t="str">
            <v>Закладные детали, болты и прочее</v>
          </cell>
        </row>
        <row r="40">
          <cell r="A40" t="str">
            <v>Опалубка и прочие материалы</v>
          </cell>
        </row>
        <row r="41">
          <cell r="A41" t="str">
            <v>Опалубка и прочие материалы</v>
          </cell>
        </row>
        <row r="42">
          <cell r="A42" t="str">
            <v>Устройство ж/б конструкций</v>
          </cell>
        </row>
        <row r="43">
          <cell r="A43" t="str">
            <v>Устройство утеплителя</v>
          </cell>
        </row>
        <row r="44">
          <cell r="A44" t="str">
            <v>Утеплитель пенополистирол 100 мм</v>
          </cell>
        </row>
        <row r="45">
          <cell r="A45" t="str">
            <v>Монтаж свай винтовых</v>
          </cell>
        </row>
        <row r="46">
          <cell r="A46" t="str">
            <v>Монтаж металлоконструкций обвязки огловков свай</v>
          </cell>
        </row>
        <row r="47">
          <cell r="A47" t="str">
            <v>Металлоконструкции обвязки оголовков свай из швеллера 20П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стеновых</v>
          </cell>
        </row>
        <row r="8">
          <cell r="A8" t="str">
            <v>Кассета кровли, б=100мм</v>
          </cell>
        </row>
        <row r="9">
          <cell r="A9" t="str">
            <v>Кассета кровли, б=150мм</v>
          </cell>
        </row>
        <row r="10">
          <cell r="A10" t="str">
            <v>Кассета кровли, б=200мм</v>
          </cell>
        </row>
        <row r="11">
          <cell r="A11" t="str">
            <v>Кассета кровли, б=200мм</v>
          </cell>
        </row>
        <row r="12">
          <cell r="A12" t="str">
            <v>Кассета кровли, б=250мм</v>
          </cell>
        </row>
        <row r="13">
          <cell r="A13" t="str">
            <v>Кассета кровли, б=300мм</v>
          </cell>
        </row>
        <row r="14">
          <cell r="A14" t="str">
            <v>Кассета пола, б=100мм</v>
          </cell>
        </row>
        <row r="15">
          <cell r="A15" t="str">
            <v>Кассета пола, б=150мм</v>
          </cell>
        </row>
        <row r="16">
          <cell r="A16" t="str">
            <v>Кассета пола, б=200мм</v>
          </cell>
        </row>
        <row r="17">
          <cell r="A17" t="str">
            <v>Кассета пола, б=200мм</v>
          </cell>
        </row>
        <row r="18">
          <cell r="A18" t="str">
            <v>Кассета пола, б=250мм</v>
          </cell>
        </row>
        <row r="19">
          <cell r="A19" t="str">
            <v>Кассета пола, б=250мм</v>
          </cell>
        </row>
        <row r="20">
          <cell r="A20" t="str">
            <v>Крепеж, доборные, пена и тд</v>
          </cell>
        </row>
        <row r="21">
          <cell r="A21" t="str">
            <v>Модуль без 1 длинной и 1короткой стороны, 6,229х2,434м, 150/200/200</v>
          </cell>
        </row>
        <row r="22">
          <cell r="A22" t="str">
            <v>Модуль без 1 длинной и 1короткой стороны, 6,229х2,434м, 200/300/250</v>
          </cell>
        </row>
        <row r="23">
          <cell r="A23" t="str">
            <v>Модуль без 1 длинной и 1короткой стороны, 6,229х2,434м, б=100мм</v>
          </cell>
        </row>
        <row r="24">
          <cell r="A24" t="str">
            <v>Модуль без 1 длинной и 1короткой стороны, 6,229х2,434м, б=150мм</v>
          </cell>
        </row>
        <row r="25">
          <cell r="A25" t="str">
            <v>Модуль без 1 длинной и 1короткой стороны, 6,229х2,434м, б=200мм</v>
          </cell>
        </row>
        <row r="26">
          <cell r="A26" t="str">
            <v>Модуль без 1 длинной и 1короткой стороны, 6,229х2,434м, б=250мм</v>
          </cell>
        </row>
        <row r="27">
          <cell r="A27" t="str">
            <v>Модуль без 1 длинной стороны, 6,229х2,434м, 150/200/200</v>
          </cell>
        </row>
        <row r="28">
          <cell r="A28" t="str">
            <v>Модуль без 1 длинной стороны, 6,229х2,434м, 200/300/250</v>
          </cell>
        </row>
        <row r="29">
          <cell r="A29" t="str">
            <v>Модуль без 1 длинной стороны, 6,229х2,434м, б=100мм</v>
          </cell>
        </row>
        <row r="30">
          <cell r="A30" t="str">
            <v>Модуль без 1 длинной стороны, 6,229х2,434м, б=150мм</v>
          </cell>
        </row>
        <row r="31">
          <cell r="A31" t="str">
            <v>Модуль без 1 длинной стороны, 6,229х2,434м, б=200мм</v>
          </cell>
        </row>
        <row r="32">
          <cell r="A32" t="str">
            <v>Модуль без 1 длинной стороны, 6,229х2,434м, б=250мм</v>
          </cell>
        </row>
        <row r="33">
          <cell r="A33" t="str">
            <v>Модуль без 1 короткой стороны, 6,229х2,434м, 150/200/200</v>
          </cell>
        </row>
        <row r="34">
          <cell r="A34" t="str">
            <v>Модуль без 1 короткой стороны, 6,229х2,434м, 200/300/250</v>
          </cell>
        </row>
        <row r="35">
          <cell r="A35" t="str">
            <v>Модуль без 1 короткой стороны, 6,229х2,434м, б=100мм</v>
          </cell>
        </row>
        <row r="36">
          <cell r="A36" t="str">
            <v>Модуль без 1 короткой стороны, 6,229х2,434м, б=150мм</v>
          </cell>
        </row>
        <row r="37">
          <cell r="A37" t="str">
            <v>Модуль без 1 короткой стороны, 6,229х2,434м, б=200мм</v>
          </cell>
        </row>
        <row r="38">
          <cell r="A38" t="str">
            <v>Модуль без 1 короткой стороны, 6,229х2,434м, б=250мм</v>
          </cell>
        </row>
        <row r="39">
          <cell r="A39" t="str">
            <v>Модуль без 2 длинных и 1короткой стороны, 6,229х2,434м, 150/200/200</v>
          </cell>
        </row>
        <row r="40">
          <cell r="A40" t="str">
            <v>Модуль без 2 длинных и 1короткой стороны, 6,229х2,434м, 200/300/250</v>
          </cell>
        </row>
        <row r="41">
          <cell r="A41" t="str">
            <v>Модуль без 2 длинных и 1короткой стороны, 6,229х2,434м, б=100мм</v>
          </cell>
        </row>
        <row r="42">
          <cell r="A42" t="str">
            <v>Модуль без 2 длинных и 1короткой стороны, 6,229х2,434м, б=150мм</v>
          </cell>
        </row>
        <row r="43">
          <cell r="A43" t="str">
            <v>Модуль без 2 длинных и 1короткой стороны, 6,229х2,434м, б=200мм</v>
          </cell>
        </row>
        <row r="44">
          <cell r="A44" t="str">
            <v>Модуль без 2 длинных и 1короткой стороны, 6,229х2,434м, б=250мм</v>
          </cell>
        </row>
        <row r="45">
          <cell r="A45" t="str">
            <v>Модуль без 2 длинных сторон, 6,229х2,434м, 150/200/200</v>
          </cell>
        </row>
        <row r="46">
          <cell r="A46" t="str">
            <v>Модуль без 2 длинных сторон, 6,229х2,434м, 200/300/250</v>
          </cell>
        </row>
        <row r="47">
          <cell r="A47" t="str">
            <v>Модуль без 2 длинных сторон, 6,229х2,434м, б=100мм</v>
          </cell>
        </row>
        <row r="48">
          <cell r="A48" t="str">
            <v>Модуль без 2 длинных сторон, 6,229х2,434м, б=150мм</v>
          </cell>
        </row>
        <row r="49">
          <cell r="A49" t="str">
            <v>Модуль без 2 длинных сторон, 6,229х2,434м, б=200мм</v>
          </cell>
        </row>
        <row r="50">
          <cell r="A50" t="str">
            <v>Модуль без 2 длинных сторон, 6,229х2,434м, б=250мм</v>
          </cell>
        </row>
        <row r="51">
          <cell r="A51" t="str">
            <v>Модуль без 2 коротких и 1длинной стороны, 6,229х2,434м, 150/200/200</v>
          </cell>
        </row>
        <row r="52">
          <cell r="A52" t="str">
            <v>Модуль без 2 коротких и 1длинной стороны, 6,229х2,434м, 200/300/250</v>
          </cell>
        </row>
        <row r="53">
          <cell r="A53" t="str">
            <v>Модуль без 2 коротких и 1длинной стороны, 6,229х2,434м, б=100мм</v>
          </cell>
        </row>
        <row r="54">
          <cell r="A54" t="str">
            <v>Модуль без 2 коротких и 1длинной стороны, 6,229х2,434м, б=150мм</v>
          </cell>
        </row>
        <row r="55">
          <cell r="A55" t="str">
            <v>Модуль без 2 коротких и 1длинной стороны, 6,229х2,434м, б=200мм</v>
          </cell>
        </row>
        <row r="56">
          <cell r="A56" t="str">
            <v>Модуль без 2 коротких и 1длинной стороны, 6,229х2,434м, б=250мм</v>
          </cell>
        </row>
        <row r="57">
          <cell r="A57" t="str">
            <v>Модуль без 2 коротких сторон, 6,229х2,434м, 150/200/200</v>
          </cell>
        </row>
        <row r="58">
          <cell r="A58" t="str">
            <v>Модуль без 2 коротких сторон, 6,229х2,434м, 200/300/250</v>
          </cell>
        </row>
        <row r="59">
          <cell r="A59" t="str">
            <v>Модуль без 2 коротких сторон, 6,229х2,434м, б=100мм</v>
          </cell>
        </row>
        <row r="60">
          <cell r="A60" t="str">
            <v>Модуль без 2 коротких сторон, 6,229х2,434м, б=150мм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кровельных</v>
          </cell>
        </row>
        <row r="8">
          <cell r="A8" t="str">
            <v>Монтаж кровли из металлочерепицы</v>
          </cell>
        </row>
        <row r="9">
          <cell r="A9" t="str">
            <v>Металлочерепица б=0,7мм</v>
          </cell>
        </row>
        <row r="10">
          <cell r="A10" t="str">
            <v>Монтаж обрешётки кровли из доски б=25мм с прозорами</v>
          </cell>
        </row>
        <row r="11">
          <cell r="A11" t="str">
            <v>Доска б=25мм обработанная огнезащитным составом</v>
          </cell>
        </row>
        <row r="12">
          <cell r="A12" t="str">
            <v>Установка кровельного ограждения</v>
          </cell>
        </row>
        <row r="13">
          <cell r="A13" t="str">
            <v>Ограждение кровли</v>
          </cell>
        </row>
        <row r="14">
          <cell r="A14" t="str">
            <v>Монтаж водостока</v>
          </cell>
        </row>
        <row r="15">
          <cell r="A15" t="str">
            <v>Жёлоб водосточный, труба, крепёж</v>
          </cell>
        </row>
        <row r="16">
          <cell r="A16" t="str">
            <v>Установка водосточных воронок</v>
          </cell>
        </row>
        <row r="17">
          <cell r="A17" t="str">
            <v>Воронка водосточная</v>
          </cell>
        </row>
        <row r="18">
          <cell r="A18" t="str">
            <v>Монтаж конькового нащельника</v>
          </cell>
        </row>
        <row r="19">
          <cell r="A19" t="str">
            <v>Подшиф свеса перфорированной планкой</v>
          </cell>
        </row>
        <row r="20">
          <cell r="A20" t="str">
            <v>Перфорированная планка Софит Snow Bird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 xml:space="preserve">    Бикрост ЭПП 15 м</v>
          </cell>
        </row>
        <row r="27">
          <cell r="A27" t="str">
            <v xml:space="preserve">    доборный элемент 0,7*500мм</v>
          </cell>
        </row>
        <row r="28">
          <cell r="A28" t="str">
            <v xml:space="preserve">    доборный элемент 0,7*700мм</v>
          </cell>
        </row>
        <row r="29">
          <cell r="A29" t="str">
            <v xml:space="preserve">    мембрана ПЛАСТФОИЛ NORD 1.2мм</v>
          </cell>
        </row>
        <row r="30">
          <cell r="A30" t="str">
            <v xml:space="preserve">    минераловатные плиты Лайнрок руф 50мм</v>
          </cell>
        </row>
        <row r="31">
          <cell r="A31" t="str">
            <v xml:space="preserve">    минеральная плита Лайнрок РУФ Н</v>
          </cell>
        </row>
        <row r="32">
          <cell r="A32" t="str">
            <v xml:space="preserve">    плиты пеноплекс 100мм</v>
          </cell>
        </row>
        <row r="33">
          <cell r="A33" t="str">
            <v>профнастил оцинкованный Н114-750-0,9, полимерно-окрашенный</v>
          </cell>
        </row>
        <row r="34">
          <cell r="A34" t="str">
            <v>профнастил оцинкованный С21-1000-0,7, полимерно-окрашенный</v>
          </cell>
        </row>
        <row r="35">
          <cell r="A35" t="str">
            <v xml:space="preserve">    разделительный слой из пленки геотекстиль</v>
          </cell>
        </row>
        <row r="36">
          <cell r="A36" t="str">
            <v>Облицовка фронтонов профлистом</v>
          </cell>
        </row>
        <row r="37">
          <cell r="A37" t="str">
            <v>Ограждение кровли h=0,8м, 6кг/м.п.</v>
          </cell>
        </row>
        <row r="38">
          <cell r="A38" t="str">
            <v>устройство кровельного ограждения</v>
          </cell>
        </row>
        <row r="39">
          <cell r="A39" t="str">
            <v>Водосток</v>
          </cell>
        </row>
        <row r="40">
          <cell r="A40" t="str">
            <v>доборный элемент 0,7*...</v>
          </cell>
        </row>
        <row r="41">
          <cell r="A41" t="str">
            <v>Конструкции металлические въездных пандусов 1,2м</v>
          </cell>
        </row>
        <row r="42">
          <cell r="A42" t="str">
            <v>Конструкции металлические крыльц 1,2м</v>
          </cell>
        </row>
        <row r="43">
          <cell r="A43" t="str">
            <v>Конструкции металлические ферм</v>
          </cell>
        </row>
        <row r="44">
          <cell r="A44" t="str">
            <v>Крепеж, доборные, пена и тд</v>
          </cell>
        </row>
        <row r="45">
          <cell r="A45" t="str">
            <v>Монтаж кровли (двухскатная)</v>
          </cell>
        </row>
        <row r="46">
          <cell r="A46" t="str">
            <v>Монтаж металлоконструкций</v>
          </cell>
        </row>
        <row r="47">
          <cell r="A47" t="str">
            <v>Монтаж сендвичпанелей кровельных</v>
          </cell>
        </row>
        <row r="48">
          <cell r="A48" t="str">
            <v>Пиломатериал, доска</v>
          </cell>
        </row>
        <row r="49">
          <cell r="A49" t="str">
            <v>Профлист Н44</v>
          </cell>
        </row>
        <row r="50">
          <cell r="A50" t="str">
            <v>Сэндвичпанели б=100 мм</v>
          </cell>
        </row>
        <row r="51">
          <cell r="A51" t="str">
            <v>Сэндвичпанели б=150 мм</v>
          </cell>
        </row>
        <row r="52">
          <cell r="A52" t="str">
            <v>Сэндвичпанели б=200 мм</v>
          </cell>
        </row>
        <row r="53">
          <cell r="A53" t="str">
            <v>Устройство водостока</v>
          </cell>
        </row>
        <row r="54">
          <cell r="A54" t="str">
            <v>швеллер 10</v>
          </cell>
        </row>
        <row r="55">
          <cell r="A55" t="str">
            <v>Эксплуатация автокрана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</row>
        <row r="4">
          <cell r="A4" t="str">
            <v>ЕвроВагонка 14х90х2500, 235р/м2</v>
          </cell>
        </row>
        <row r="5">
          <cell r="A5" t="str">
            <v>Керабуд Оникс 3</v>
          </cell>
        </row>
        <row r="6">
          <cell r="A6" t="str">
            <v>Комплектующие для подсистемы (кронштейны, профиль, соединители, саморезы)</v>
          </cell>
        </row>
        <row r="7">
          <cell r="A7" t="str">
            <v>Монтаж облицовки стен</v>
          </cell>
        </row>
        <row r="8">
          <cell r="A8" t="str">
            <v>Монтаж облицовки стен кафелем</v>
          </cell>
        </row>
        <row r="9">
          <cell r="A9" t="str">
            <v>Нофломат, светлых тонов</v>
          </cell>
        </row>
        <row r="10">
          <cell r="A10" t="str">
            <v>Панели ПВХ , 165р/м2</v>
          </cell>
        </row>
        <row r="11">
          <cell r="A11" t="str">
            <v>Панель МДФ Кроностар Стандарт, 173р/м2</v>
          </cell>
        </row>
        <row r="12">
          <cell r="A12" t="str">
            <v>Панель стеновая МДФ Бук восточный 2700*240*6, 163р/м2</v>
          </cell>
        </row>
        <row r="13">
          <cell r="A13" t="str">
            <v>Плитка настенная Береста желтая 20*30, 414р/м2</v>
          </cell>
        </row>
        <row r="14">
          <cell r="A14" t="str">
            <v>Плитка настенная Сахара песочная 25*33, 356р/м2</v>
          </cell>
        </row>
        <row r="15">
          <cell r="A15" t="str">
            <v>Клей для кафеля и керамогранита</v>
          </cell>
        </row>
        <row r="16">
          <cell r="A16" t="str">
            <v>Стекломагниевый лист, 130р/м2</v>
          </cell>
        </row>
        <row r="17">
          <cell r="A17" t="str">
            <v>ЦСП 10мм* 1200*3600, окрашенные декоративной краской св. серого цвета</v>
          </cell>
        </row>
        <row r="18">
          <cell r="A18" t="str">
            <v>Шпатлёвка стен под окраску</v>
          </cell>
        </row>
        <row r="19">
          <cell r="A19" t="str">
            <v>Сухая шпатлёвочная смесь</v>
          </cell>
        </row>
        <row r="20">
          <cell r="A20" t="str">
            <v>Выравнивание стен штукатурным составом</v>
          </cell>
        </row>
        <row r="21">
          <cell r="A21" t="str">
            <v>Сухие штукатурные смеси</v>
          </cell>
        </row>
        <row r="22">
          <cell r="A22" t="str">
            <v>Наклеивание обоев</v>
          </cell>
        </row>
        <row r="23">
          <cell r="A23" t="str">
            <v>Обои</v>
          </cell>
        </row>
        <row r="24">
          <cell r="A24" t="str">
            <v>ПОЛ</v>
          </cell>
        </row>
        <row r="25">
          <cell r="A25" t="str">
            <v>Раствор М100</v>
          </cell>
        </row>
        <row r="26">
          <cell r="A26" t="str">
            <v>Грязезащитное резиновое покрытие</v>
          </cell>
        </row>
        <row r="27">
          <cell r="A27" t="str">
            <v>Износостойкий линолеум</v>
          </cell>
        </row>
        <row r="28">
          <cell r="A28" t="str">
            <v>Линолеум</v>
          </cell>
        </row>
        <row r="29">
          <cell r="A29" t="str">
            <v xml:space="preserve">Лист г/к 5 рифленый ГОСТ 8568-77 1500х6000 3СП </v>
          </cell>
        </row>
        <row r="30">
          <cell r="A30" t="str">
            <v>Монтаж стального покрытия</v>
          </cell>
        </row>
        <row r="31">
          <cell r="A31" t="str">
            <v>Плитка для пола</v>
          </cell>
        </row>
        <row r="32">
          <cell r="A32" t="str">
            <v>Плитка для пола керабуд Астория 3П 30*30</v>
          </cell>
        </row>
        <row r="33">
          <cell r="A33" t="str">
            <v>Плитка для пола Соло Крема 300*300</v>
          </cell>
        </row>
        <row r="34">
          <cell r="A34" t="str">
            <v>Плитка для пола Соло Крема 300*300, шероховатая</v>
          </cell>
        </row>
        <row r="35">
          <cell r="A35" t="str">
            <v>Клей для кафеля и керамогранита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</row>
        <row r="37">
          <cell r="A37" t="str">
            <v>Металлический рифленый лист 3 мм</v>
          </cell>
        </row>
        <row r="38">
          <cell r="A38" t="str">
            <v>Устройство цем-песчанной стяжки б=20мм</v>
          </cell>
        </row>
        <row r="39">
          <cell r="A39" t="str">
            <v>Укладка грязезащитного покрытия</v>
          </cell>
        </row>
        <row r="40">
          <cell r="A40" t="str">
            <v>Укладка кафеля на пол</v>
          </cell>
        </row>
        <row r="41">
          <cell r="A41" t="str">
            <v>Укладка керамогранита на пол</v>
          </cell>
        </row>
        <row r="42">
          <cell r="A42" t="str">
            <v>Укладка линолиума, плинтусов, порожкев</v>
          </cell>
        </row>
        <row r="43">
          <cell r="A43" t="str">
            <v>Укладка ЦСП</v>
          </cell>
        </row>
        <row r="44">
          <cell r="A44" t="str">
            <v>ЦСП 10мм* 1200*3600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</row>
        <row r="47">
          <cell r="A47" t="str">
            <v>Сухие штукатурные смеси</v>
          </cell>
        </row>
        <row r="48">
          <cell r="A48" t="str">
            <v>Шпатлёвка потлков под окраску</v>
          </cell>
        </row>
        <row r="49">
          <cell r="A49" t="str">
            <v>Сухая шпатлёвочная смесь</v>
          </cell>
        </row>
        <row r="50">
          <cell r="A50" t="str">
            <v>Армстронг, 165р/м2</v>
          </cell>
        </row>
        <row r="51">
          <cell r="A51" t="str">
            <v>ГИПРОК Гипсокартон УК 3300х1200х12,5мм</v>
          </cell>
        </row>
        <row r="52">
          <cell r="A52" t="str">
            <v>ЕвроВагонка 14х90х2500</v>
          </cell>
        </row>
        <row r="53">
          <cell r="A53" t="str">
            <v>Комплектующие для подсистемы (кронштейны, профиль, соединители, саморезы...)</v>
          </cell>
        </row>
        <row r="54">
          <cell r="A54" t="str">
            <v>Монтаж облицовки потолков</v>
          </cell>
        </row>
        <row r="55">
          <cell r="A55" t="str">
            <v>Панели ПВХ (для помещений с влажным режимом)</v>
          </cell>
        </row>
        <row r="56">
          <cell r="A56" t="str">
            <v>Подвесные потолки Армстронг OASIS (Оазис) 600*600*12 (кромка Board), 168р/м2</v>
          </cell>
        </row>
        <row r="57">
          <cell r="A57" t="str">
            <v>Подвесные потолки Армстронг OASIS Plus (Оазис плюс) 600*600*12 (кромка Board), 300р/м2</v>
          </cell>
        </row>
        <row r="58">
          <cell r="A58" t="str">
            <v>Подвесные потолки Армстронг Scala (Скала) 600*600*12 (кромка Board), 280р/м2</v>
          </cell>
        </row>
        <row r="59">
          <cell r="A59" t="str">
            <v>Профлист НС10а.1100-
0,55 белого цвета</v>
          </cell>
        </row>
        <row r="60">
          <cell r="A60" t="str">
            <v>Существующие конструкции потолка, без облицовки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Общежитие для вахтового посёлка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  <row r="2">
          <cell r="A2" t="str">
            <v>Утеплитель пенополистирол 100 мм</v>
          </cell>
        </row>
        <row r="3">
          <cell r="A3" t="str">
            <v>Устройство утеплителя</v>
          </cell>
        </row>
        <row r="4">
          <cell r="A4" t="str">
            <v>Щебень</v>
          </cell>
        </row>
        <row r="5">
          <cell r="A5" t="str">
            <v>Устройство щебеночной подготовки</v>
          </cell>
        </row>
        <row r="6">
          <cell r="A6" t="str">
            <v>Бетон В 20</v>
          </cell>
        </row>
        <row r="7">
          <cell r="A7" t="str">
            <v>Устройство полов бетонных</v>
          </cell>
        </row>
        <row r="8">
          <cell r="A8" t="str">
            <v>Армирование конструкций полов</v>
          </cell>
        </row>
        <row r="9">
          <cell r="A9" t="str">
            <v>Арматура</v>
          </cell>
        </row>
        <row r="10">
          <cell r="A10" t="str">
            <v>Монтаж плит перекрытия до 10м2</v>
          </cell>
        </row>
        <row r="11">
          <cell r="A11" t="str">
            <v>Монтаж плит перекрытия до 5м2</v>
          </cell>
        </row>
        <row r="12">
          <cell r="A12" t="str">
            <v>Плита перекрытия ПК 72.12-8АтVт</v>
          </cell>
        </row>
        <row r="13">
          <cell r="A13" t="str">
            <v>Плита перекрытия ПК 30.12-8т</v>
          </cell>
        </row>
        <row r="14">
          <cell r="A14" t="str">
            <v>Устройство выравнивающей стяжки б=20мм</v>
          </cell>
        </row>
        <row r="15">
          <cell r="A15" t="str">
            <v>Приготовление пескобетона В7,5</v>
          </cell>
        </row>
        <row r="16">
          <cell r="A16" t="str">
            <v>Приготовление бетона В15</v>
          </cell>
        </row>
        <row r="17">
          <cell r="A17" t="str">
            <v>Цемент М-600</v>
          </cell>
        </row>
        <row r="18">
          <cell r="A18" t="str">
            <v>Щебень строительный ( фракция 20-40)</v>
          </cell>
        </row>
        <row r="19">
          <cell r="A19" t="str">
            <v>Песок</v>
          </cell>
        </row>
        <row r="20">
          <cell r="A20" t="str">
            <v>Вода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>Устройство утеплителя</v>
          </cell>
        </row>
        <row r="27">
          <cell r="A27" t="str">
            <v>Устройство щебеночной подготовки</v>
          </cell>
        </row>
        <row r="28">
          <cell r="A28" t="str">
            <v>Утеплитель пенополистирол 100 мм</v>
          </cell>
        </row>
        <row r="29">
          <cell r="A29" t="str">
            <v>Щебень</v>
          </cell>
        </row>
        <row r="30">
          <cell r="A30" t="str">
            <v>Плита перекрытия ПК 60.15-8АтVт</v>
          </cell>
        </row>
        <row r="31">
          <cell r="A31" t="str">
            <v>Бетон В 7,5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>-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Лестницы, крыльца'!$A$1:$C$55" sheetId="1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tabSelected="1" zoomScaleNormal="100" workbookViewId="0">
      <pane ySplit="8" topLeftCell="A101" activePane="bottomLeft" state="frozen"/>
      <selection pane="bottomLeft" activeCell="F105" sqref="F105"/>
    </sheetView>
  </sheetViews>
  <sheetFormatPr defaultRowHeight="1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>
      <c r="A1" s="67" t="str">
        <f>C2</f>
        <v>МЗ, Общежитие на 80чел</v>
      </c>
      <c r="B1" s="67"/>
      <c r="C1" s="68" t="str">
        <f>C3</f>
        <v>ООО Трест Запсибгидрострой</v>
      </c>
      <c r="D1" s="68"/>
      <c r="E1" s="68"/>
      <c r="F1" s="68"/>
    </row>
    <row r="2" spans="1:6">
      <c r="A2" s="39">
        <v>1</v>
      </c>
      <c r="B2" s="40" t="s">
        <v>2</v>
      </c>
      <c r="C2" s="69" t="s">
        <v>105</v>
      </c>
      <c r="D2" s="69"/>
      <c r="E2" s="69"/>
      <c r="F2" s="69"/>
    </row>
    <row r="3" spans="1:6">
      <c r="A3" s="39">
        <v>2</v>
      </c>
      <c r="B3" s="40" t="s">
        <v>0</v>
      </c>
      <c r="C3" s="69" t="s">
        <v>103</v>
      </c>
      <c r="D3" s="69"/>
      <c r="E3" s="69"/>
      <c r="F3" s="69"/>
    </row>
    <row r="4" spans="1:6" ht="14.25" customHeight="1">
      <c r="A4" s="39">
        <v>3</v>
      </c>
      <c r="B4" s="40" t="s">
        <v>1</v>
      </c>
      <c r="C4" s="71" t="s">
        <v>104</v>
      </c>
      <c r="D4" s="72"/>
      <c r="E4" s="72"/>
      <c r="F4" s="73"/>
    </row>
    <row r="5" spans="1:6" ht="15.75" customHeight="1">
      <c r="A5" s="39">
        <v>4</v>
      </c>
      <c r="B5" s="40" t="s">
        <v>28</v>
      </c>
      <c r="C5" s="71" t="s">
        <v>107</v>
      </c>
      <c r="D5" s="72"/>
      <c r="E5" s="72"/>
      <c r="F5" s="73"/>
    </row>
    <row r="6" spans="1:6" ht="17.25" customHeight="1">
      <c r="A6" s="39">
        <v>5</v>
      </c>
      <c r="B6" s="40" t="s">
        <v>30</v>
      </c>
      <c r="C6" s="69" t="s">
        <v>106</v>
      </c>
      <c r="D6" s="69"/>
      <c r="E6" s="43" t="s">
        <v>29</v>
      </c>
      <c r="F6" s="60">
        <f>14.458*24.476*2</f>
        <v>707.74801600000001</v>
      </c>
    </row>
    <row r="7" spans="1:6">
      <c r="A7" s="39">
        <v>6</v>
      </c>
      <c r="B7" s="40" t="s">
        <v>3</v>
      </c>
      <c r="C7" s="71" t="s">
        <v>59</v>
      </c>
      <c r="D7" s="72"/>
      <c r="E7" s="72"/>
      <c r="F7" s="73"/>
    </row>
    <row r="8" spans="1:6" ht="37.5">
      <c r="A8" s="39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>
      <c r="A9" s="39">
        <v>8</v>
      </c>
      <c r="B9" s="5" t="s">
        <v>24</v>
      </c>
      <c r="C9" s="4"/>
      <c r="D9" s="4"/>
      <c r="E9" s="4"/>
      <c r="F9" s="4"/>
    </row>
    <row r="10" spans="1:6">
      <c r="A10" s="39">
        <v>9</v>
      </c>
      <c r="B10" s="6" t="s">
        <v>21</v>
      </c>
      <c r="C10" s="13" t="s">
        <v>22</v>
      </c>
      <c r="D10" s="13"/>
      <c r="E10" s="10">
        <v>170</v>
      </c>
      <c r="F10" s="9">
        <f>D10*E10</f>
        <v>0</v>
      </c>
    </row>
    <row r="11" spans="1:6">
      <c r="A11" s="39">
        <v>10</v>
      </c>
      <c r="B11" s="6" t="s">
        <v>62</v>
      </c>
      <c r="C11" s="13" t="s">
        <v>66</v>
      </c>
      <c r="D11" s="52"/>
      <c r="E11" s="10">
        <v>4500</v>
      </c>
      <c r="F11" s="53">
        <f t="shared" ref="F11:F14" si="0">D11*E11</f>
        <v>0</v>
      </c>
    </row>
    <row r="12" spans="1:6">
      <c r="A12" s="39">
        <v>11</v>
      </c>
      <c r="B12" s="6" t="s">
        <v>64</v>
      </c>
      <c r="C12" s="13" t="s">
        <v>57</v>
      </c>
      <c r="D12" s="52"/>
      <c r="E12" s="10">
        <v>63000</v>
      </c>
      <c r="F12" s="53">
        <f t="shared" si="0"/>
        <v>0</v>
      </c>
    </row>
    <row r="13" spans="1:6">
      <c r="A13" s="39">
        <v>12</v>
      </c>
      <c r="B13" s="6" t="s">
        <v>63</v>
      </c>
      <c r="C13" s="13" t="s">
        <v>58</v>
      </c>
      <c r="D13" s="52"/>
      <c r="E13" s="10">
        <v>1500</v>
      </c>
      <c r="F13" s="53">
        <f t="shared" si="0"/>
        <v>0</v>
      </c>
    </row>
    <row r="14" spans="1:6">
      <c r="A14" s="39">
        <v>13</v>
      </c>
      <c r="B14" s="6" t="s">
        <v>92</v>
      </c>
      <c r="C14" s="13" t="s">
        <v>58</v>
      </c>
      <c r="D14" s="52"/>
      <c r="E14" s="10">
        <v>4200</v>
      </c>
      <c r="F14" s="53">
        <f t="shared" si="0"/>
        <v>0</v>
      </c>
    </row>
    <row r="15" spans="1:6">
      <c r="A15" s="39">
        <v>14</v>
      </c>
      <c r="B15" s="6" t="s">
        <v>31</v>
      </c>
      <c r="C15" s="13" t="s">
        <v>11</v>
      </c>
      <c r="D15" s="52"/>
      <c r="E15" s="10">
        <v>7000</v>
      </c>
      <c r="F15" s="53">
        <f t="shared" ref="F15:F16" si="1">D15*E15</f>
        <v>0</v>
      </c>
    </row>
    <row r="16" spans="1:6">
      <c r="A16" s="39">
        <v>15</v>
      </c>
      <c r="B16" s="6" t="s">
        <v>32</v>
      </c>
      <c r="C16" s="13" t="s">
        <v>11</v>
      </c>
      <c r="D16" s="52"/>
      <c r="E16" s="10">
        <v>33500</v>
      </c>
      <c r="F16" s="53">
        <f t="shared" si="1"/>
        <v>0</v>
      </c>
    </row>
    <row r="17" spans="1:7">
      <c r="A17" s="39">
        <v>16</v>
      </c>
      <c r="B17" s="7" t="s">
        <v>4</v>
      </c>
      <c r="C17" s="14"/>
      <c r="D17" s="14"/>
      <c r="E17" s="11"/>
      <c r="F17" s="15">
        <f>SUM(F10:F16)</f>
        <v>0</v>
      </c>
      <c r="G17" s="56"/>
    </row>
    <row r="18" spans="1:7" ht="18.75">
      <c r="A18" s="39">
        <v>17</v>
      </c>
      <c r="B18" s="5" t="s">
        <v>19</v>
      </c>
      <c r="C18" s="4"/>
      <c r="D18" s="4"/>
      <c r="E18" s="4"/>
      <c r="F18" s="4"/>
    </row>
    <row r="19" spans="1:7">
      <c r="A19" s="39">
        <v>18</v>
      </c>
      <c r="B19" s="6" t="s">
        <v>33</v>
      </c>
      <c r="C19" s="13" t="s">
        <v>35</v>
      </c>
      <c r="D19" s="13">
        <v>40</v>
      </c>
      <c r="E19" s="10">
        <v>2000</v>
      </c>
      <c r="F19" s="9">
        <f>D19*E19</f>
        <v>80000</v>
      </c>
    </row>
    <row r="20" spans="1:7">
      <c r="A20" s="39">
        <v>19</v>
      </c>
      <c r="B20" s="6" t="s">
        <v>34</v>
      </c>
      <c r="C20" s="13" t="s">
        <v>35</v>
      </c>
      <c r="D20" s="13">
        <v>20</v>
      </c>
      <c r="E20" s="10">
        <v>2000</v>
      </c>
      <c r="F20" s="9">
        <f>D20*E20</f>
        <v>40000</v>
      </c>
    </row>
    <row r="21" spans="1:7">
      <c r="A21" s="39"/>
      <c r="B21" s="6" t="s">
        <v>94</v>
      </c>
      <c r="C21" s="13" t="s">
        <v>35</v>
      </c>
      <c r="D21" s="13">
        <v>20</v>
      </c>
      <c r="E21" s="10">
        <v>3000</v>
      </c>
      <c r="F21" s="9">
        <f t="shared" ref="F21" si="2">D21*E21</f>
        <v>60000</v>
      </c>
    </row>
    <row r="22" spans="1:7" ht="30">
      <c r="A22" s="39">
        <v>20</v>
      </c>
      <c r="B22" s="6" t="s">
        <v>108</v>
      </c>
      <c r="C22" s="13" t="s">
        <v>35</v>
      </c>
      <c r="D22" s="13">
        <v>8</v>
      </c>
      <c r="E22" s="62">
        <v>174413</v>
      </c>
      <c r="F22" s="9">
        <f t="shared" ref="F22:F26" si="3">D22*E22</f>
        <v>1395304</v>
      </c>
    </row>
    <row r="23" spans="1:7" ht="30">
      <c r="A23" s="39">
        <v>21</v>
      </c>
      <c r="B23" s="6" t="s">
        <v>109</v>
      </c>
      <c r="C23" s="13" t="s">
        <v>35</v>
      </c>
      <c r="D23" s="13">
        <v>32</v>
      </c>
      <c r="E23" s="62">
        <v>155034</v>
      </c>
      <c r="F23" s="9">
        <f t="shared" si="3"/>
        <v>4961088</v>
      </c>
    </row>
    <row r="24" spans="1:7">
      <c r="A24" s="39">
        <v>22</v>
      </c>
      <c r="B24" s="6" t="s">
        <v>102</v>
      </c>
      <c r="C24" s="13" t="s">
        <v>12</v>
      </c>
      <c r="D24" s="54">
        <f>24*2*2</f>
        <v>96</v>
      </c>
      <c r="E24" s="10">
        <v>3800</v>
      </c>
      <c r="F24" s="9">
        <f t="shared" si="3"/>
        <v>364800</v>
      </c>
    </row>
    <row r="25" spans="1:7">
      <c r="A25" s="39">
        <v>23</v>
      </c>
      <c r="B25" s="6" t="s">
        <v>96</v>
      </c>
      <c r="C25" s="13" t="s">
        <v>12</v>
      </c>
      <c r="D25" s="54">
        <f>D24</f>
        <v>96</v>
      </c>
      <c r="E25" s="10">
        <v>3500</v>
      </c>
      <c r="F25" s="9">
        <f t="shared" si="3"/>
        <v>336000</v>
      </c>
    </row>
    <row r="26" spans="1:7">
      <c r="A26" s="39">
        <v>24</v>
      </c>
      <c r="B26" s="6" t="s">
        <v>65</v>
      </c>
      <c r="C26" s="13" t="s">
        <v>12</v>
      </c>
      <c r="D26" s="54">
        <f>(14.458*2+24.476*2)*0.7</f>
        <v>54.507599999999996</v>
      </c>
      <c r="E26" s="10">
        <v>600</v>
      </c>
      <c r="F26" s="9">
        <f t="shared" si="3"/>
        <v>32704.559999999998</v>
      </c>
    </row>
    <row r="27" spans="1:7">
      <c r="A27" s="39">
        <v>25</v>
      </c>
      <c r="B27" s="7" t="s">
        <v>4</v>
      </c>
      <c r="C27" s="14"/>
      <c r="D27" s="14"/>
      <c r="E27" s="11"/>
      <c r="F27" s="15">
        <f>SUM(F19:F23)</f>
        <v>6536392</v>
      </c>
    </row>
    <row r="28" spans="1:7" ht="15.75">
      <c r="A28" s="39">
        <v>26</v>
      </c>
      <c r="B28" s="5" t="s">
        <v>83</v>
      </c>
      <c r="C28" s="12"/>
      <c r="D28" s="12"/>
      <c r="E28" s="8"/>
      <c r="F28" s="9"/>
    </row>
    <row r="29" spans="1:7">
      <c r="A29" s="39">
        <v>27</v>
      </c>
      <c r="B29" s="6" t="s">
        <v>37</v>
      </c>
      <c r="C29" s="13" t="s">
        <v>57</v>
      </c>
      <c r="D29" s="54">
        <f>0.015*F6/2</f>
        <v>5.3081101200000003</v>
      </c>
      <c r="E29" s="10">
        <v>7000</v>
      </c>
      <c r="F29" s="9">
        <f>D29*E29</f>
        <v>37156.770840000005</v>
      </c>
    </row>
    <row r="30" spans="1:7">
      <c r="A30" s="39">
        <v>28</v>
      </c>
      <c r="B30" s="6" t="s">
        <v>36</v>
      </c>
      <c r="C30" s="13" t="s">
        <v>57</v>
      </c>
      <c r="D30" s="54">
        <f>D29</f>
        <v>5.3081101200000003</v>
      </c>
      <c r="E30" s="10">
        <v>42000</v>
      </c>
      <c r="F30" s="9">
        <f>D30*E30</f>
        <v>222940.62504000001</v>
      </c>
    </row>
    <row r="31" spans="1:7">
      <c r="A31" s="39">
        <v>29</v>
      </c>
      <c r="B31" s="6" t="s">
        <v>68</v>
      </c>
      <c r="C31" s="13" t="s">
        <v>12</v>
      </c>
      <c r="D31" s="54">
        <f>D32</f>
        <v>389.26140880000003</v>
      </c>
      <c r="E31" s="10">
        <v>150</v>
      </c>
      <c r="F31" s="9">
        <f>D31*E31</f>
        <v>58389.211320000002</v>
      </c>
    </row>
    <row r="32" spans="1:7">
      <c r="A32" s="39">
        <v>30</v>
      </c>
      <c r="B32" s="6" t="s">
        <v>67</v>
      </c>
      <c r="C32" s="13" t="s">
        <v>12</v>
      </c>
      <c r="D32" s="54">
        <f>1.1*F6/2</f>
        <v>389.26140880000003</v>
      </c>
      <c r="E32" s="10">
        <v>370</v>
      </c>
      <c r="F32" s="9">
        <f t="shared" ref="F32:F34" si="4">D32*E32</f>
        <v>144026.72125600002</v>
      </c>
    </row>
    <row r="33" spans="1:6">
      <c r="A33" s="39">
        <v>31</v>
      </c>
      <c r="B33" s="6" t="s">
        <v>51</v>
      </c>
      <c r="C33" s="13" t="s">
        <v>12</v>
      </c>
      <c r="D33" s="54">
        <f>D32</f>
        <v>389.26140880000003</v>
      </c>
      <c r="E33" s="10">
        <v>100</v>
      </c>
      <c r="F33" s="9">
        <f t="shared" si="4"/>
        <v>38926.140880000006</v>
      </c>
    </row>
    <row r="34" spans="1:6">
      <c r="A34" s="39">
        <v>32</v>
      </c>
      <c r="B34" s="6" t="s">
        <v>52</v>
      </c>
      <c r="C34" s="13" t="s">
        <v>58</v>
      </c>
      <c r="D34" s="54">
        <f>D32*0.025/2</f>
        <v>4.8657676100000007</v>
      </c>
      <c r="E34" s="10">
        <v>9200</v>
      </c>
      <c r="F34" s="9">
        <f t="shared" si="4"/>
        <v>44765.062012000009</v>
      </c>
    </row>
    <row r="35" spans="1:6">
      <c r="A35" s="39">
        <v>33</v>
      </c>
      <c r="B35" s="6" t="s">
        <v>38</v>
      </c>
      <c r="C35" s="13" t="s">
        <v>66</v>
      </c>
      <c r="D35" s="54">
        <v>50</v>
      </c>
      <c r="E35" s="10">
        <f>E33*40%</f>
        <v>40</v>
      </c>
      <c r="F35" s="9">
        <f t="shared" ref="F35:F42" si="5">D35*E35</f>
        <v>2000</v>
      </c>
    </row>
    <row r="36" spans="1:6">
      <c r="A36" s="39">
        <v>34</v>
      </c>
      <c r="B36" s="6" t="s">
        <v>39</v>
      </c>
      <c r="C36" s="13" t="s">
        <v>13</v>
      </c>
      <c r="D36" s="54">
        <v>8</v>
      </c>
      <c r="E36" s="10">
        <v>250</v>
      </c>
      <c r="F36" s="9">
        <f t="shared" si="5"/>
        <v>2000</v>
      </c>
    </row>
    <row r="37" spans="1:6">
      <c r="A37" s="39">
        <v>35</v>
      </c>
      <c r="B37" s="6" t="s">
        <v>40</v>
      </c>
      <c r="C37" s="13" t="s">
        <v>13</v>
      </c>
      <c r="D37" s="54">
        <v>8</v>
      </c>
      <c r="E37" s="10">
        <v>360</v>
      </c>
      <c r="F37" s="9">
        <f t="shared" si="5"/>
        <v>2880</v>
      </c>
    </row>
    <row r="38" spans="1:6">
      <c r="A38" s="39">
        <v>36</v>
      </c>
      <c r="B38" s="6" t="s">
        <v>41</v>
      </c>
      <c r="C38" s="13" t="s">
        <v>12</v>
      </c>
      <c r="D38" s="54">
        <v>25</v>
      </c>
      <c r="E38" s="10">
        <v>120</v>
      </c>
      <c r="F38" s="9">
        <f t="shared" si="5"/>
        <v>3000</v>
      </c>
    </row>
    <row r="39" spans="1:6">
      <c r="A39" s="39">
        <v>37</v>
      </c>
      <c r="B39" s="6" t="s">
        <v>42</v>
      </c>
      <c r="C39" s="13" t="s">
        <v>12</v>
      </c>
      <c r="D39" s="54">
        <f>D38*0.4</f>
        <v>10</v>
      </c>
      <c r="E39" s="10">
        <v>480</v>
      </c>
      <c r="F39" s="9">
        <f t="shared" si="5"/>
        <v>4800</v>
      </c>
    </row>
    <row r="40" spans="1:6">
      <c r="A40" s="39">
        <v>38</v>
      </c>
      <c r="B40" s="6" t="s">
        <v>43</v>
      </c>
      <c r="C40" s="13" t="s">
        <v>66</v>
      </c>
      <c r="D40" s="54">
        <f>D38*2</f>
        <v>50</v>
      </c>
      <c r="E40" s="10">
        <v>180</v>
      </c>
      <c r="F40" s="9">
        <f t="shared" si="5"/>
        <v>9000</v>
      </c>
    </row>
    <row r="41" spans="1:6">
      <c r="A41" s="39">
        <v>39</v>
      </c>
      <c r="B41" s="6" t="s">
        <v>44</v>
      </c>
      <c r="C41" s="13" t="s">
        <v>12</v>
      </c>
      <c r="D41" s="54">
        <f>D40*0.8</f>
        <v>40</v>
      </c>
      <c r="E41" s="10">
        <v>353</v>
      </c>
      <c r="F41" s="9">
        <f t="shared" si="5"/>
        <v>14120</v>
      </c>
    </row>
    <row r="42" spans="1:6">
      <c r="A42" s="39">
        <v>40</v>
      </c>
      <c r="B42" s="6" t="s">
        <v>45</v>
      </c>
      <c r="C42" s="13" t="s">
        <v>12</v>
      </c>
      <c r="D42" s="54">
        <f>D31</f>
        <v>389.26140880000003</v>
      </c>
      <c r="E42" s="10">
        <v>190</v>
      </c>
      <c r="F42" s="9">
        <f t="shared" si="5"/>
        <v>73959.66767200001</v>
      </c>
    </row>
    <row r="43" spans="1:6">
      <c r="A43" s="39">
        <v>41</v>
      </c>
      <c r="B43" s="7" t="s">
        <v>4</v>
      </c>
      <c r="C43" s="14"/>
      <c r="D43" s="14"/>
      <c r="E43" s="11"/>
      <c r="F43" s="15">
        <f>SUM(F29:F42)</f>
        <v>657964.19902000006</v>
      </c>
    </row>
    <row r="44" spans="1:6" ht="30" customHeight="1">
      <c r="A44" s="39">
        <v>42</v>
      </c>
      <c r="B44" s="5" t="s">
        <v>84</v>
      </c>
      <c r="C44" s="12"/>
      <c r="D44" s="12"/>
      <c r="E44" s="8"/>
      <c r="F44" s="9"/>
    </row>
    <row r="45" spans="1:6">
      <c r="A45" s="39">
        <v>43</v>
      </c>
      <c r="B45" s="6" t="s">
        <v>69</v>
      </c>
      <c r="C45" s="13" t="s">
        <v>13</v>
      </c>
      <c r="D45" s="13">
        <v>40</v>
      </c>
      <c r="E45" s="10">
        <v>5000</v>
      </c>
      <c r="F45" s="9">
        <f t="shared" ref="F45:F47" si="6">D45*E45</f>
        <v>200000</v>
      </c>
    </row>
    <row r="46" spans="1:6">
      <c r="A46" s="39">
        <v>44</v>
      </c>
      <c r="B46" s="6" t="s">
        <v>95</v>
      </c>
      <c r="C46" s="13" t="s">
        <v>13</v>
      </c>
      <c r="D46" s="13">
        <v>4</v>
      </c>
      <c r="E46" s="10">
        <v>18000</v>
      </c>
      <c r="F46" s="9">
        <f t="shared" si="6"/>
        <v>72000</v>
      </c>
    </row>
    <row r="47" spans="1:6">
      <c r="A47" s="39">
        <v>45</v>
      </c>
      <c r="B47" s="6" t="s">
        <v>20</v>
      </c>
      <c r="C47" s="13" t="s">
        <v>13</v>
      </c>
      <c r="D47" s="13">
        <f>D45+D46</f>
        <v>44</v>
      </c>
      <c r="E47" s="10">
        <v>1000</v>
      </c>
      <c r="F47" s="9">
        <f t="shared" si="6"/>
        <v>44000</v>
      </c>
    </row>
    <row r="48" spans="1:6">
      <c r="A48" s="39">
        <v>48</v>
      </c>
      <c r="B48" s="7" t="s">
        <v>4</v>
      </c>
      <c r="C48" s="14"/>
      <c r="D48" s="14"/>
      <c r="E48" s="11"/>
      <c r="F48" s="15">
        <f>SUM(F45:F47)</f>
        <v>316000</v>
      </c>
    </row>
    <row r="49" spans="1:7" ht="15.75">
      <c r="A49" s="39">
        <v>49</v>
      </c>
      <c r="B49" s="5" t="s">
        <v>85</v>
      </c>
      <c r="C49" s="12"/>
      <c r="D49" s="12"/>
      <c r="E49" s="8"/>
      <c r="F49" s="9"/>
    </row>
    <row r="50" spans="1:7">
      <c r="A50" s="39">
        <v>50</v>
      </c>
      <c r="B50" s="6" t="s">
        <v>16</v>
      </c>
      <c r="C50" s="13" t="s">
        <v>12</v>
      </c>
      <c r="D50" s="54">
        <f>D51</f>
        <v>660.95999999999992</v>
      </c>
      <c r="E50" s="10">
        <v>120</v>
      </c>
      <c r="F50" s="9">
        <f>D50*E50</f>
        <v>79315.199999999997</v>
      </c>
    </row>
    <row r="51" spans="1:7">
      <c r="A51" s="39">
        <v>51</v>
      </c>
      <c r="B51" s="6" t="s">
        <v>15</v>
      </c>
      <c r="C51" s="13" t="s">
        <v>12</v>
      </c>
      <c r="D51" s="54">
        <f>(6*29+24*4+2+3.4)*2.4</f>
        <v>660.95999999999992</v>
      </c>
      <c r="E51" s="10">
        <v>1100</v>
      </c>
      <c r="F51" s="9">
        <f>D51*E51</f>
        <v>727055.99999999988</v>
      </c>
    </row>
    <row r="52" spans="1:7">
      <c r="A52" s="39">
        <v>52</v>
      </c>
      <c r="B52" s="7" t="s">
        <v>4</v>
      </c>
      <c r="C52" s="14"/>
      <c r="D52" s="14"/>
      <c r="E52" s="11"/>
      <c r="F52" s="15">
        <f>SUM(F50:F51)</f>
        <v>806371.19999999984</v>
      </c>
    </row>
    <row r="53" spans="1:7" ht="15.75">
      <c r="A53" s="39">
        <v>53</v>
      </c>
      <c r="B53" s="5" t="s">
        <v>86</v>
      </c>
      <c r="C53" s="12"/>
      <c r="D53" s="12"/>
      <c r="E53" s="8"/>
      <c r="F53" s="9"/>
    </row>
    <row r="54" spans="1:7">
      <c r="A54" s="39">
        <v>54</v>
      </c>
      <c r="B54" s="19" t="s">
        <v>25</v>
      </c>
      <c r="C54" s="13"/>
      <c r="D54" s="13"/>
      <c r="E54" s="10"/>
      <c r="F54" s="9"/>
    </row>
    <row r="55" spans="1:7">
      <c r="A55" s="39">
        <v>55</v>
      </c>
      <c r="B55" s="6" t="s">
        <v>54</v>
      </c>
      <c r="C55" s="13" t="s">
        <v>12</v>
      </c>
      <c r="D55" s="54">
        <f>(10*6+2.35*12)*2.4</f>
        <v>211.68</v>
      </c>
      <c r="E55" s="10">
        <v>150</v>
      </c>
      <c r="F55" s="9">
        <f>D55*E55</f>
        <v>31752</v>
      </c>
      <c r="G55" t="s">
        <v>110</v>
      </c>
    </row>
    <row r="56" spans="1:7">
      <c r="A56" s="39">
        <v>56</v>
      </c>
      <c r="B56" s="6" t="s">
        <v>70</v>
      </c>
      <c r="C56" s="13" t="s">
        <v>12</v>
      </c>
      <c r="D56" s="54">
        <f>D55</f>
        <v>211.68</v>
      </c>
      <c r="E56" s="10">
        <v>180</v>
      </c>
      <c r="F56" s="9">
        <f t="shared" ref="F56" si="7">D56*E56</f>
        <v>38102.400000000001</v>
      </c>
    </row>
    <row r="57" spans="1:7" ht="30">
      <c r="A57" s="39">
        <v>58</v>
      </c>
      <c r="B57" s="6" t="s">
        <v>53</v>
      </c>
      <c r="C57" s="13" t="s">
        <v>12</v>
      </c>
      <c r="D57" s="54">
        <f>D55</f>
        <v>211.68</v>
      </c>
      <c r="E57" s="10">
        <v>75</v>
      </c>
      <c r="F57" s="9">
        <f t="shared" ref="F57:F58" si="8">D57*E57</f>
        <v>15876</v>
      </c>
    </row>
    <row r="58" spans="1:7">
      <c r="A58" s="39">
        <v>59</v>
      </c>
      <c r="B58" s="19" t="s">
        <v>23</v>
      </c>
      <c r="C58" s="13"/>
      <c r="D58" s="13"/>
      <c r="E58" s="10"/>
      <c r="F58" s="9">
        <f t="shared" si="8"/>
        <v>0</v>
      </c>
    </row>
    <row r="59" spans="1:7">
      <c r="A59" s="39">
        <v>60</v>
      </c>
      <c r="B59" s="6" t="s">
        <v>71</v>
      </c>
      <c r="C59" s="13" t="s">
        <v>12</v>
      </c>
      <c r="D59" s="54">
        <f>D60</f>
        <v>489.6400000000001</v>
      </c>
      <c r="E59" s="10">
        <v>100</v>
      </c>
      <c r="F59" s="9">
        <f>D59*E59</f>
        <v>48964.000000000007</v>
      </c>
      <c r="G59" t="s">
        <v>97</v>
      </c>
    </row>
    <row r="60" spans="1:7">
      <c r="A60" s="39">
        <v>61</v>
      </c>
      <c r="B60" s="6" t="s">
        <v>72</v>
      </c>
      <c r="C60" s="13" t="s">
        <v>12</v>
      </c>
      <c r="D60" s="54">
        <f>28.05+9.09+4.72+14.04*22+13.4*4+20.35+2.92+33.1+4.37+13.52+54.56+3.58+42.69+24.29+4.58+48.35-D64-D62</f>
        <v>489.6400000000001</v>
      </c>
      <c r="E60" s="10">
        <v>350</v>
      </c>
      <c r="F60" s="9">
        <f>D60*E60</f>
        <v>171374.00000000003</v>
      </c>
    </row>
    <row r="61" spans="1:7">
      <c r="A61" s="39">
        <v>62</v>
      </c>
      <c r="B61" s="6" t="s">
        <v>73</v>
      </c>
      <c r="C61" s="13" t="s">
        <v>12</v>
      </c>
      <c r="D61" s="13">
        <f>28.05+9.09</f>
        <v>37.14</v>
      </c>
      <c r="E61" s="10">
        <v>360</v>
      </c>
      <c r="F61" s="9">
        <f t="shared" ref="F61:F62" si="9">D61*E61</f>
        <v>13370.4</v>
      </c>
      <c r="G61" t="s">
        <v>112</v>
      </c>
    </row>
    <row r="62" spans="1:7">
      <c r="A62" s="39">
        <v>63</v>
      </c>
      <c r="B62" s="6" t="s">
        <v>74</v>
      </c>
      <c r="C62" s="13" t="s">
        <v>12</v>
      </c>
      <c r="D62" s="13">
        <f>D61</f>
        <v>37.14</v>
      </c>
      <c r="E62" s="10">
        <v>635.85</v>
      </c>
      <c r="F62" s="9">
        <f t="shared" si="9"/>
        <v>23615.469000000001</v>
      </c>
    </row>
    <row r="63" spans="1:7">
      <c r="A63" s="39">
        <v>64</v>
      </c>
      <c r="B63" s="6" t="s">
        <v>46</v>
      </c>
      <c r="C63" s="13" t="s">
        <v>12</v>
      </c>
      <c r="D63" s="13">
        <f>14.04+14.04+14.04+33.1+4.58+4.37+3.58+14.04+14.04+14.04</f>
        <v>129.86999999999998</v>
      </c>
      <c r="E63" s="10">
        <v>450</v>
      </c>
      <c r="F63" s="9">
        <f t="shared" ref="F63:F65" si="10">D63*E63</f>
        <v>58441.499999999993</v>
      </c>
      <c r="G63" t="s">
        <v>111</v>
      </c>
    </row>
    <row r="64" spans="1:7">
      <c r="A64" s="39">
        <v>65</v>
      </c>
      <c r="B64" s="6" t="s">
        <v>56</v>
      </c>
      <c r="C64" s="13" t="s">
        <v>12</v>
      </c>
      <c r="D64" s="13">
        <f>D63</f>
        <v>129.86999999999998</v>
      </c>
      <c r="E64" s="10">
        <v>599</v>
      </c>
      <c r="F64" s="9">
        <f t="shared" si="10"/>
        <v>77792.12999999999</v>
      </c>
    </row>
    <row r="65" spans="1:7">
      <c r="A65" s="39">
        <v>66</v>
      </c>
      <c r="B65" s="6" t="s">
        <v>47</v>
      </c>
      <c r="C65" s="13" t="s">
        <v>55</v>
      </c>
      <c r="D65" s="13">
        <f>D64*5</f>
        <v>649.34999999999991</v>
      </c>
      <c r="E65" s="10">
        <v>11.7</v>
      </c>
      <c r="F65" s="9">
        <f t="shared" si="10"/>
        <v>7597.3949999999986</v>
      </c>
    </row>
    <row r="66" spans="1:7" ht="15.75">
      <c r="A66" s="39">
        <v>67</v>
      </c>
      <c r="B66" s="19" t="s">
        <v>26</v>
      </c>
      <c r="C66" s="12"/>
      <c r="D66" s="12"/>
      <c r="E66" s="8"/>
      <c r="F66" s="9"/>
    </row>
    <row r="67" spans="1:7" ht="18" customHeight="1">
      <c r="A67" s="39">
        <v>68</v>
      </c>
      <c r="B67" s="6" t="s">
        <v>48</v>
      </c>
      <c r="C67" s="13" t="s">
        <v>12</v>
      </c>
      <c r="D67" s="13">
        <f>14.04*4+2.92</f>
        <v>59.08</v>
      </c>
      <c r="E67" s="10">
        <v>180</v>
      </c>
      <c r="F67" s="9">
        <f t="shared" ref="F67:F68" si="11">D67*E67</f>
        <v>10634.4</v>
      </c>
      <c r="G67" t="s">
        <v>98</v>
      </c>
    </row>
    <row r="68" spans="1:7" ht="30">
      <c r="A68" s="39">
        <v>69</v>
      </c>
      <c r="B68" s="6" t="s">
        <v>75</v>
      </c>
      <c r="C68" s="13" t="s">
        <v>12</v>
      </c>
      <c r="D68" s="13">
        <f>D67</f>
        <v>59.08</v>
      </c>
      <c r="E68" s="10">
        <v>275</v>
      </c>
      <c r="F68" s="9">
        <f t="shared" si="11"/>
        <v>16247</v>
      </c>
    </row>
    <row r="69" spans="1:7">
      <c r="A69" s="39">
        <v>70</v>
      </c>
      <c r="B69" s="7" t="s">
        <v>4</v>
      </c>
      <c r="C69" s="14"/>
      <c r="D69" s="14"/>
      <c r="E69" s="11"/>
      <c r="F69" s="15">
        <f>SUM(F54:F68)</f>
        <v>513766.69400000008</v>
      </c>
    </row>
    <row r="70" spans="1:7" ht="15.75">
      <c r="A70" s="39">
        <v>71</v>
      </c>
      <c r="B70" s="5" t="s">
        <v>87</v>
      </c>
      <c r="C70" s="57"/>
      <c r="D70" s="57"/>
      <c r="E70" s="58"/>
      <c r="F70" s="59"/>
    </row>
    <row r="71" spans="1:7">
      <c r="A71" s="39">
        <v>72</v>
      </c>
      <c r="B71" s="6" t="s">
        <v>50</v>
      </c>
      <c r="C71" s="13" t="str">
        <f>VLOOKUP(B71,'[3]Лестницы, крыльца'!Прайс,2,FALSE)</f>
        <v>тн</v>
      </c>
      <c r="D71" s="13">
        <f>D72+D73+D74</f>
        <v>2.8499999999999996</v>
      </c>
      <c r="E71" s="10">
        <v>9000</v>
      </c>
      <c r="F71" s="9">
        <f t="shared" ref="F71:F72" si="12">D71*E71</f>
        <v>25649.999999999996</v>
      </c>
    </row>
    <row r="72" spans="1:7">
      <c r="A72" s="39"/>
      <c r="B72" s="6" t="s">
        <v>113</v>
      </c>
      <c r="C72" s="13" t="s">
        <v>57</v>
      </c>
      <c r="D72" s="13">
        <v>0.7</v>
      </c>
      <c r="E72" s="10">
        <v>77000</v>
      </c>
      <c r="F72" s="9">
        <f t="shared" si="12"/>
        <v>53900</v>
      </c>
    </row>
    <row r="73" spans="1:7">
      <c r="A73" s="39"/>
      <c r="B73" s="6" t="s">
        <v>114</v>
      </c>
      <c r="C73" s="13" t="s">
        <v>57</v>
      </c>
      <c r="D73" s="13">
        <v>1.2</v>
      </c>
      <c r="E73" s="10">
        <v>77000</v>
      </c>
      <c r="F73" s="9">
        <f>D73*E73</f>
        <v>92400</v>
      </c>
    </row>
    <row r="74" spans="1:7">
      <c r="A74" s="39">
        <v>73</v>
      </c>
      <c r="B74" s="6" t="s">
        <v>99</v>
      </c>
      <c r="C74" s="13" t="s">
        <v>57</v>
      </c>
      <c r="D74" s="13">
        <v>0.95</v>
      </c>
      <c r="E74" s="10">
        <v>77000</v>
      </c>
      <c r="F74" s="9">
        <f>D74*E74</f>
        <v>73150</v>
      </c>
    </row>
    <row r="75" spans="1:7">
      <c r="A75" s="39">
        <v>74</v>
      </c>
      <c r="B75" s="7" t="s">
        <v>4</v>
      </c>
      <c r="C75" s="13"/>
      <c r="D75" s="14"/>
      <c r="E75" s="11"/>
      <c r="F75" s="15">
        <f>SUM(F71:F74)</f>
        <v>245100</v>
      </c>
    </row>
    <row r="76" spans="1:7" ht="15.75">
      <c r="A76" s="39">
        <v>75</v>
      </c>
      <c r="B76" s="24" t="s">
        <v>14</v>
      </c>
      <c r="C76" s="25"/>
      <c r="D76" s="25"/>
      <c r="E76" s="26"/>
      <c r="F76" s="27">
        <f>SUM(F10:F75)/2</f>
        <v>9442346.373019997</v>
      </c>
    </row>
    <row r="77" spans="1:7" ht="15.75">
      <c r="A77" s="39">
        <v>76</v>
      </c>
      <c r="B77" s="28" t="s">
        <v>124</v>
      </c>
      <c r="C77" s="55" t="s">
        <v>49</v>
      </c>
      <c r="D77" s="55">
        <v>1</v>
      </c>
      <c r="E77" s="29"/>
      <c r="F77" s="30">
        <f>F76*D77%</f>
        <v>94423.463730199976</v>
      </c>
    </row>
    <row r="78" spans="1:7" ht="21">
      <c r="A78" s="39">
        <v>77</v>
      </c>
      <c r="B78" s="31" t="s">
        <v>18</v>
      </c>
      <c r="C78" s="32"/>
      <c r="D78" s="32"/>
      <c r="E78" s="33"/>
      <c r="F78" s="34">
        <f>F76+F77</f>
        <v>9536769.8367501963</v>
      </c>
    </row>
    <row r="79" spans="1:7" ht="15.75">
      <c r="A79" s="39">
        <v>78</v>
      </c>
      <c r="B79" s="20" t="s">
        <v>88</v>
      </c>
      <c r="C79" s="12"/>
      <c r="D79" s="12"/>
      <c r="E79" s="8"/>
      <c r="F79" s="9"/>
    </row>
    <row r="80" spans="1:7" ht="15.75">
      <c r="A80" s="39">
        <v>79</v>
      </c>
      <c r="B80" s="64" t="s">
        <v>76</v>
      </c>
      <c r="C80" s="13" t="s">
        <v>12</v>
      </c>
      <c r="D80" s="61">
        <f>F6</f>
        <v>707.74801600000001</v>
      </c>
      <c r="E80" s="10">
        <v>550</v>
      </c>
      <c r="F80" s="9">
        <f>D80*E80</f>
        <v>389261.40879999998</v>
      </c>
    </row>
    <row r="81" spans="1:8" ht="15.75">
      <c r="A81" s="39">
        <v>80</v>
      </c>
      <c r="B81" s="64" t="s">
        <v>77</v>
      </c>
      <c r="C81" s="13" t="s">
        <v>12</v>
      </c>
      <c r="D81" s="61">
        <f>D80</f>
        <v>707.74801600000001</v>
      </c>
      <c r="E81" s="10">
        <f>E80*50%</f>
        <v>275</v>
      </c>
      <c r="F81" s="9">
        <f t="shared" ref="F81:F87" si="13">D81*E81</f>
        <v>194630.70439999999</v>
      </c>
    </row>
    <row r="82" spans="1:8" ht="15.75">
      <c r="A82" s="39">
        <v>81</v>
      </c>
      <c r="B82" s="23" t="s">
        <v>78</v>
      </c>
      <c r="C82" s="13" t="s">
        <v>12</v>
      </c>
      <c r="D82" s="61">
        <f t="shared" ref="D82:D87" si="14">D81</f>
        <v>707.74801600000001</v>
      </c>
      <c r="E82" s="66">
        <v>150</v>
      </c>
      <c r="F82" s="9">
        <f t="shared" si="13"/>
        <v>106162.20239999999</v>
      </c>
    </row>
    <row r="83" spans="1:8" ht="15.75">
      <c r="A83" s="39">
        <v>82</v>
      </c>
      <c r="B83" s="23" t="s">
        <v>79</v>
      </c>
      <c r="C83" s="13" t="s">
        <v>12</v>
      </c>
      <c r="D83" s="61">
        <f t="shared" si="14"/>
        <v>707.74801600000001</v>
      </c>
      <c r="E83" s="66">
        <f>E82*50%</f>
        <v>75</v>
      </c>
      <c r="F83" s="9">
        <f t="shared" si="13"/>
        <v>53081.101199999997</v>
      </c>
    </row>
    <row r="84" spans="1:8" ht="15.75">
      <c r="A84" s="39">
        <v>83</v>
      </c>
      <c r="B84" s="23" t="s">
        <v>121</v>
      </c>
      <c r="C84" s="13" t="s">
        <v>12</v>
      </c>
      <c r="D84" s="61">
        <f t="shared" si="14"/>
        <v>707.74801600000001</v>
      </c>
      <c r="E84" s="10">
        <v>300</v>
      </c>
      <c r="F84" s="9">
        <f t="shared" si="13"/>
        <v>212324.40479999999</v>
      </c>
    </row>
    <row r="85" spans="1:8" ht="15" customHeight="1">
      <c r="A85" s="39">
        <v>84</v>
      </c>
      <c r="B85" s="23" t="s">
        <v>123</v>
      </c>
      <c r="C85" s="13" t="s">
        <v>12</v>
      </c>
      <c r="D85" s="61">
        <f t="shared" si="14"/>
        <v>707.74801600000001</v>
      </c>
      <c r="E85" s="10">
        <f>E84*50%</f>
        <v>150</v>
      </c>
      <c r="F85" s="9">
        <f t="shared" si="13"/>
        <v>106162.20239999999</v>
      </c>
    </row>
    <row r="86" spans="1:8" ht="15.75">
      <c r="A86" s="39">
        <v>85</v>
      </c>
      <c r="B86" s="23" t="s">
        <v>80</v>
      </c>
      <c r="C86" s="13" t="s">
        <v>12</v>
      </c>
      <c r="D86" s="61">
        <f t="shared" si="14"/>
        <v>707.74801600000001</v>
      </c>
      <c r="E86" s="10">
        <v>120</v>
      </c>
      <c r="F86" s="9">
        <f t="shared" si="13"/>
        <v>84929.761920000004</v>
      </c>
    </row>
    <row r="87" spans="1:8" ht="15.75">
      <c r="A87" s="39">
        <v>86</v>
      </c>
      <c r="B87" s="23" t="s">
        <v>81</v>
      </c>
      <c r="C87" s="13" t="s">
        <v>12</v>
      </c>
      <c r="D87" s="61">
        <f t="shared" si="14"/>
        <v>707.74801600000001</v>
      </c>
      <c r="E87" s="10">
        <f>E86*120%</f>
        <v>144</v>
      </c>
      <c r="F87" s="9">
        <f t="shared" si="13"/>
        <v>101915.71430399999</v>
      </c>
    </row>
    <row r="88" spans="1:8" ht="15.75">
      <c r="A88" s="39">
        <v>88</v>
      </c>
      <c r="B88" s="21" t="s">
        <v>4</v>
      </c>
      <c r="C88" s="13"/>
      <c r="D88" s="54"/>
      <c r="E88" s="10"/>
      <c r="F88" s="22">
        <f>SUM(F80:F87)</f>
        <v>1248467.5002239998</v>
      </c>
    </row>
    <row r="89" spans="1:8" ht="15.75">
      <c r="A89" s="39">
        <v>89</v>
      </c>
      <c r="B89" s="20" t="s">
        <v>89</v>
      </c>
      <c r="C89" s="13" t="s">
        <v>12</v>
      </c>
      <c r="D89" s="54">
        <f>F6</f>
        <v>707.74801600000001</v>
      </c>
      <c r="E89" s="10">
        <v>730</v>
      </c>
      <c r="F89" s="22">
        <f>D89*E89</f>
        <v>516656.05168000003</v>
      </c>
    </row>
    <row r="90" spans="1:8" ht="18.75">
      <c r="A90" s="39">
        <v>90</v>
      </c>
      <c r="B90" s="44" t="s">
        <v>90</v>
      </c>
      <c r="C90" s="35" t="s">
        <v>49</v>
      </c>
      <c r="D90" s="35">
        <v>7</v>
      </c>
      <c r="E90" s="36"/>
      <c r="F90" s="38">
        <f>(F78+F88)*D90%</f>
        <v>754966.61358819378</v>
      </c>
    </row>
    <row r="91" spans="1:8" ht="18.75">
      <c r="A91" s="39">
        <v>91</v>
      </c>
      <c r="B91" s="44" t="s">
        <v>91</v>
      </c>
      <c r="C91" s="35" t="s">
        <v>17</v>
      </c>
      <c r="D91" s="35">
        <v>0</v>
      </c>
      <c r="E91" s="45">
        <v>2000</v>
      </c>
      <c r="F91" s="38">
        <f>D91*E91</f>
        <v>0</v>
      </c>
    </row>
    <row r="92" spans="1:8" ht="15.75">
      <c r="A92" s="39">
        <v>92</v>
      </c>
      <c r="B92" s="44" t="s">
        <v>100</v>
      </c>
      <c r="C92" s="45"/>
      <c r="D92" s="45"/>
      <c r="E92" s="46"/>
      <c r="F92" s="47">
        <f>SUM(F93:F103)</f>
        <v>1339500</v>
      </c>
      <c r="G92" s="56"/>
      <c r="H92" s="56"/>
    </row>
    <row r="93" spans="1:8">
      <c r="A93" s="39">
        <v>93</v>
      </c>
      <c r="B93" s="48" t="s">
        <v>60</v>
      </c>
      <c r="C93" s="49" t="s">
        <v>13</v>
      </c>
      <c r="D93" s="49">
        <v>11</v>
      </c>
      <c r="E93" s="50">
        <v>5000</v>
      </c>
      <c r="F93" s="51">
        <f>D93*E93</f>
        <v>55000</v>
      </c>
    </row>
    <row r="94" spans="1:8">
      <c r="A94" s="39">
        <v>94</v>
      </c>
      <c r="B94" s="48" t="s">
        <v>61</v>
      </c>
      <c r="C94" s="49" t="s">
        <v>13</v>
      </c>
      <c r="D94" s="49">
        <v>17</v>
      </c>
      <c r="E94" s="50">
        <v>4000</v>
      </c>
      <c r="F94" s="51">
        <f t="shared" ref="F94:F103" si="15">D94*E94</f>
        <v>68000</v>
      </c>
    </row>
    <row r="95" spans="1:8">
      <c r="A95" s="39">
        <v>95</v>
      </c>
      <c r="B95" s="48" t="s">
        <v>82</v>
      </c>
      <c r="C95" s="49" t="s">
        <v>13</v>
      </c>
      <c r="D95" s="49">
        <v>12</v>
      </c>
      <c r="E95" s="50">
        <v>6000</v>
      </c>
      <c r="F95" s="51">
        <f t="shared" si="15"/>
        <v>72000</v>
      </c>
    </row>
    <row r="96" spans="1:8">
      <c r="A96" s="39">
        <v>96</v>
      </c>
      <c r="B96" s="48" t="s">
        <v>122</v>
      </c>
      <c r="C96" s="49" t="s">
        <v>13</v>
      </c>
      <c r="D96" s="49">
        <v>50</v>
      </c>
      <c r="E96" s="50">
        <v>2300</v>
      </c>
      <c r="F96" s="63">
        <f>D96*E96</f>
        <v>115000</v>
      </c>
      <c r="G96" s="56"/>
    </row>
    <row r="97" spans="1:7">
      <c r="A97" s="39">
        <v>97</v>
      </c>
      <c r="B97" s="48" t="s">
        <v>93</v>
      </c>
      <c r="C97" s="49" t="s">
        <v>13</v>
      </c>
      <c r="D97" s="49">
        <v>10</v>
      </c>
      <c r="E97" s="50">
        <v>11000</v>
      </c>
      <c r="F97" s="63">
        <f t="shared" si="15"/>
        <v>110000</v>
      </c>
    </row>
    <row r="98" spans="1:7">
      <c r="A98" s="39">
        <v>98</v>
      </c>
      <c r="B98" s="48" t="s">
        <v>115</v>
      </c>
      <c r="C98" s="49" t="s">
        <v>13</v>
      </c>
      <c r="D98" s="49">
        <v>1</v>
      </c>
      <c r="E98" s="50">
        <v>7500</v>
      </c>
      <c r="F98" s="63">
        <f t="shared" si="15"/>
        <v>7500</v>
      </c>
    </row>
    <row r="99" spans="1:7">
      <c r="A99" s="39"/>
      <c r="B99" s="48" t="s">
        <v>120</v>
      </c>
      <c r="C99" s="49" t="s">
        <v>13</v>
      </c>
      <c r="D99" s="49">
        <v>3</v>
      </c>
      <c r="E99" s="50">
        <v>13000</v>
      </c>
      <c r="F99" s="63">
        <f t="shared" si="15"/>
        <v>39000</v>
      </c>
    </row>
    <row r="100" spans="1:7" ht="45">
      <c r="A100" s="39">
        <v>99</v>
      </c>
      <c r="B100" s="48" t="s">
        <v>117</v>
      </c>
      <c r="C100" s="49" t="s">
        <v>13</v>
      </c>
      <c r="D100" s="49">
        <v>1</v>
      </c>
      <c r="E100" s="50">
        <v>207000</v>
      </c>
      <c r="F100" s="63">
        <f t="shared" si="15"/>
        <v>207000</v>
      </c>
    </row>
    <row r="101" spans="1:7" ht="30">
      <c r="A101" s="39">
        <v>100</v>
      </c>
      <c r="B101" s="48" t="s">
        <v>116</v>
      </c>
      <c r="C101" s="49" t="s">
        <v>13</v>
      </c>
      <c r="D101" s="49">
        <v>1</v>
      </c>
      <c r="E101" s="50">
        <v>328000</v>
      </c>
      <c r="F101" s="51">
        <f t="shared" si="15"/>
        <v>328000</v>
      </c>
    </row>
    <row r="102" spans="1:7" ht="30">
      <c r="A102" s="39">
        <v>101</v>
      </c>
      <c r="B102" s="48" t="s">
        <v>119</v>
      </c>
      <c r="C102" s="49" t="s">
        <v>13</v>
      </c>
      <c r="D102" s="49">
        <v>1</v>
      </c>
      <c r="E102" s="50">
        <v>250000</v>
      </c>
      <c r="F102" s="51">
        <f t="shared" si="15"/>
        <v>250000</v>
      </c>
    </row>
    <row r="103" spans="1:7">
      <c r="A103" s="39">
        <v>102</v>
      </c>
      <c r="B103" s="48" t="s">
        <v>118</v>
      </c>
      <c r="C103" s="49" t="s">
        <v>13</v>
      </c>
      <c r="D103" s="49">
        <v>1</v>
      </c>
      <c r="E103" s="50">
        <v>88000</v>
      </c>
      <c r="F103" s="51">
        <f t="shared" si="15"/>
        <v>88000</v>
      </c>
    </row>
    <row r="104" spans="1:7" ht="46.5">
      <c r="A104" s="39">
        <v>117</v>
      </c>
      <c r="B104" s="16" t="s">
        <v>5</v>
      </c>
      <c r="C104" s="17"/>
      <c r="D104" s="17"/>
      <c r="E104" s="18"/>
      <c r="F104" s="65">
        <f>F78+F88+F90+F91+F89+F92</f>
        <v>13396360.00224239</v>
      </c>
      <c r="G104" s="56"/>
    </row>
    <row r="105" spans="1:7">
      <c r="A105" s="39">
        <v>118</v>
      </c>
      <c r="B105" s="41" t="s">
        <v>101</v>
      </c>
      <c r="C105" s="37">
        <v>25</v>
      </c>
      <c r="D105" s="70" t="s">
        <v>27</v>
      </c>
      <c r="E105" s="70"/>
      <c r="F105" s="42">
        <f>F104/F6</f>
        <v>18928.149142621391</v>
      </c>
      <c r="G105" s="56"/>
    </row>
    <row r="106" spans="1:7">
      <c r="A106"/>
      <c r="C106"/>
      <c r="D106"/>
      <c r="F106" s="1"/>
    </row>
    <row r="107" spans="1:7">
      <c r="A107"/>
      <c r="C107"/>
      <c r="D107"/>
      <c r="F107" s="1"/>
    </row>
    <row r="108" spans="1:7">
      <c r="A108"/>
      <c r="C108"/>
      <c r="D108"/>
      <c r="F108" s="1"/>
    </row>
    <row r="109" spans="1:7">
      <c r="A109"/>
      <c r="C109"/>
      <c r="D109"/>
      <c r="F109" s="1"/>
    </row>
  </sheetData>
  <mergeCells count="9">
    <mergeCell ref="A1:B1"/>
    <mergeCell ref="C1:F1"/>
    <mergeCell ref="C2:F2"/>
    <mergeCell ref="C3:F3"/>
    <mergeCell ref="D105:E105"/>
    <mergeCell ref="C6:D6"/>
    <mergeCell ref="C4:F4"/>
    <mergeCell ref="C5:F5"/>
    <mergeCell ref="C7:F7"/>
  </mergeCells>
  <dataValidations count="6">
    <dataValidation type="list" allowBlank="1" showInputMessage="1" showErrorMessage="1" sqref="B11:B16">
      <formula1>Фундаменты</formula1>
    </dataValidation>
    <dataValidation type="list" allowBlank="1" showInputMessage="1" showErrorMessage="1" sqref="B61:B65 B67:B68">
      <formula1>отделка</formula1>
    </dataValidation>
    <dataValidation type="list" allowBlank="1" showInputMessage="1" showErrorMessage="1" sqref="B70">
      <formula1>прочие</formula1>
    </dataValidation>
    <dataValidation type="list" allowBlank="1" showInputMessage="1" showErrorMessage="1" sqref="B19:B26">
      <formula1>наружныестены</formula1>
    </dataValidation>
    <dataValidation type="list" allowBlank="1" showInputMessage="1" showErrorMessage="1" sqref="B29:B42">
      <formula1>кровля</formula1>
    </dataValidation>
    <dataValidation type="list" allowBlank="1" showInputMessage="1" showErrorMessage="1" sqref="B71:B74">
      <formula1>лестницы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2014-01-27T03:53:16Z</cp:lastPrinted>
  <dcterms:created xsi:type="dcterms:W3CDTF">2013-11-27T09:44:20Z</dcterms:created>
  <dcterms:modified xsi:type="dcterms:W3CDTF">2014-07-07T16:01:27Z</dcterms:modified>
</cp:coreProperties>
</file>