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779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Лист1!$A$8:$F$89</definedName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ерегородки">[2]Перегородки!$A$1:$A$56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E17" i="1" l="1"/>
  <c r="F6" i="1"/>
  <c r="F66" i="1" l="1"/>
  <c r="F65" i="1"/>
  <c r="F64" i="1"/>
  <c r="D20" i="1"/>
  <c r="F81" i="1" l="1"/>
  <c r="F79" i="1"/>
  <c r="D72" i="1" l="1"/>
  <c r="D73" i="1" s="1"/>
  <c r="D74" i="1" s="1"/>
  <c r="E77" i="1"/>
  <c r="E75" i="1"/>
  <c r="E73" i="1"/>
  <c r="F73" i="1" l="1"/>
  <c r="F72" i="1"/>
  <c r="D75" i="1" l="1"/>
  <c r="F74" i="1"/>
  <c r="F75" i="1" l="1"/>
  <c r="D76" i="1"/>
  <c r="D77" i="1" l="1"/>
  <c r="F77" i="1" s="1"/>
  <c r="F76" i="1"/>
  <c r="F78" i="1" l="1"/>
  <c r="F87" i="1" l="1"/>
  <c r="F86" i="1"/>
  <c r="F85" i="1"/>
  <c r="F84" i="1" l="1"/>
  <c r="D50" i="1"/>
  <c r="D46" i="1"/>
  <c r="D32" i="1"/>
  <c r="F12" i="1"/>
  <c r="D41" i="1" l="1"/>
  <c r="F41" i="1" s="1"/>
  <c r="F40" i="1" l="1"/>
  <c r="F42" i="1" s="1"/>
  <c r="F83" i="1" l="1"/>
  <c r="F82" i="1" l="1"/>
  <c r="F62" i="1" l="1"/>
  <c r="D21" i="1" l="1"/>
  <c r="D33" i="1" s="1"/>
  <c r="F59" i="1"/>
  <c r="D22" i="1" l="1"/>
  <c r="D25" i="1"/>
  <c r="D24" i="1"/>
  <c r="D47" i="1"/>
  <c r="F47" i="1" s="1"/>
  <c r="F63" i="1"/>
  <c r="F67" i="1" s="1"/>
  <c r="C55" i="1"/>
  <c r="C54" i="1"/>
  <c r="C53" i="1"/>
  <c r="C33" i="1"/>
  <c r="C32" i="1"/>
  <c r="D31" i="1"/>
  <c r="C31" i="1"/>
  <c r="F30" i="1"/>
  <c r="F29" i="1"/>
  <c r="C29" i="1"/>
  <c r="C28" i="1"/>
  <c r="F27" i="1"/>
  <c r="C27" i="1"/>
  <c r="E26" i="1"/>
  <c r="C26" i="1"/>
  <c r="C25" i="1"/>
  <c r="C24" i="1"/>
  <c r="F23" i="1"/>
  <c r="C22" i="1"/>
  <c r="C21" i="1"/>
  <c r="C20" i="1"/>
  <c r="F17" i="1"/>
  <c r="F16" i="1"/>
  <c r="F10" i="1"/>
  <c r="F25" i="1" l="1"/>
  <c r="F53" i="1"/>
  <c r="F52" i="1"/>
  <c r="F51" i="1"/>
  <c r="F57" i="1"/>
  <c r="F58" i="1"/>
  <c r="D54" i="1"/>
  <c r="D55" i="1"/>
  <c r="F55" i="1" s="1"/>
  <c r="F45" i="1"/>
  <c r="F46" i="1"/>
  <c r="F28" i="1"/>
  <c r="F26" i="1"/>
  <c r="F24" i="1"/>
  <c r="F31" i="1"/>
  <c r="F32" i="1"/>
  <c r="F33" i="1"/>
  <c r="F20" i="1"/>
  <c r="F21" i="1"/>
  <c r="F22" i="1"/>
  <c r="F15" i="1"/>
  <c r="F18" i="1" s="1"/>
  <c r="F11" i="1"/>
  <c r="F13" i="1" s="1"/>
  <c r="F34" i="1" l="1"/>
  <c r="F49" i="1"/>
  <c r="F54" i="1"/>
  <c r="F50" i="1" l="1"/>
  <c r="F1" i="1" l="1"/>
  <c r="F37" i="1" l="1"/>
  <c r="F36" i="1" l="1"/>
  <c r="F38" i="1" l="1"/>
  <c r="A1" i="1" l="1"/>
  <c r="F60" i="1" l="1"/>
  <c r="F68" i="1" s="1"/>
  <c r="F69" i="1" l="1"/>
  <c r="F70" i="1" s="1"/>
  <c r="F80" i="1" l="1"/>
  <c r="F88" i="1" s="1"/>
  <c r="F89" i="1" s="1"/>
</calcChain>
</file>

<file path=xl/sharedStrings.xml><?xml version="1.0" encoding="utf-8"?>
<sst xmlns="http://schemas.openxmlformats.org/spreadsheetml/2006/main" count="141" uniqueCount="101">
  <si>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</si>
  <si>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</si>
  <si>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</si>
  <si>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</si>
  <si>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</si>
  <si>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</si>
  <si>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</si>
  <si>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</si>
  <si>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</si>
  <si>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</si>
  <si>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</si>
  <si>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м2</t>
  </si>
  <si>
    <t>шт</t>
  </si>
  <si>
    <t>ИТОГО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</si>
  <si>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</si>
  <si>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</si>
  <si>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</si>
  <si>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</si>
  <si>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</si>
  <si>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</si>
  <si>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</si>
  <si>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</si>
  <si>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</si>
  <si>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</si>
  <si>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 xml:space="preserve">ПОЛ </t>
  </si>
  <si>
    <t>Раздел 1. Фундамент</t>
  </si>
  <si>
    <t>СТЕНЫ</t>
  </si>
  <si>
    <t xml:space="preserve">Панели ПВХ </t>
  </si>
  <si>
    <t>Подсистема под ПВХ панели</t>
  </si>
  <si>
    <t>Монтаж панелей</t>
  </si>
  <si>
    <t>Раздел 5. Проемы (стандартные окна включены в стоимость)</t>
  </si>
  <si>
    <t>ПОТОЛОК</t>
  </si>
  <si>
    <t>Цена за м2:</t>
  </si>
  <si>
    <t>Профлист Н44</t>
  </si>
  <si>
    <t>Описание модулей:</t>
  </si>
  <si>
    <t>Общая площадь, м2:</t>
  </si>
  <si>
    <t>Толщина сэндвич-панелей (стены/потолок/пол), мм:</t>
  </si>
  <si>
    <t>Сборка СРМ</t>
  </si>
  <si>
    <t>Монтаж первого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</si>
  <si>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</si>
  <si>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</si>
  <si>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</si>
  <si>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</si>
  <si>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</si>
  <si>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</si>
  <si>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</si>
  <si>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</si>
  <si>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</si>
  <si>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</si>
  <si>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</si>
  <si>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</si>
  <si>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</si>
  <si>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</si>
  <si>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</si>
  <si>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Укладка кафеля на пол</t>
  </si>
  <si>
    <t>Плитка для пола Соло Крема 300*300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</si>
  <si>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</si>
  <si>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</si>
  <si>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</si>
  <si>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%</t>
  </si>
  <si>
    <t>Раздел 11. Аренда автокрана</t>
  </si>
  <si>
    <t>вн. высота 2,7м</t>
  </si>
  <si>
    <t>Подвесные потолки Армстронг OASIS Plus (Оазис плюс) 600*600*12 (кромка Board) комплектующими для подсистемы</t>
  </si>
  <si>
    <t>тн</t>
  </si>
  <si>
    <t>Раздел 8. Отделочные работы</t>
  </si>
  <si>
    <t xml:space="preserve">Раздел 9. Инженерные сети </t>
  </si>
  <si>
    <t>Раздел 10. Проектные работы</t>
  </si>
  <si>
    <t>Раздел 11. Накладные расходы</t>
  </si>
  <si>
    <t>Дверь входная стандартная металлическая</t>
  </si>
  <si>
    <t>Укладка линолеума</t>
  </si>
  <si>
    <t>Линолеум коммерческий</t>
  </si>
  <si>
    <t>Раздел 12. Дополнительное оборудование:</t>
  </si>
  <si>
    <t>Щит Аварийного Освещения</t>
  </si>
  <si>
    <t>Монтаж металлоконструкций крыльц и лестниц</t>
  </si>
  <si>
    <t>Конструкции металлические крыльц и лестниц</t>
  </si>
  <si>
    <t>Сэндвич-панели 100 мм</t>
  </si>
  <si>
    <t>Монтаж сп</t>
  </si>
  <si>
    <t>-</t>
  </si>
  <si>
    <t>г. Новосибирск</t>
  </si>
  <si>
    <t>Электрический конвектор NOREL PM, 1кВт</t>
  </si>
  <si>
    <t>Электрика  (материалы)</t>
  </si>
  <si>
    <t>Неучтенные работы и материалы (около 3 %)</t>
  </si>
  <si>
    <t>ВПК-Ойл</t>
  </si>
  <si>
    <t>МЗ , блок управления АСУ</t>
  </si>
  <si>
    <t>100/150/100</t>
  </si>
  <si>
    <t>Монтаж блоков ФБС</t>
  </si>
  <si>
    <t>Блок ФБС 24-5-6</t>
  </si>
  <si>
    <t>Монтаж съёмных щитов 500х600мм</t>
  </si>
  <si>
    <t>Фальшпол Jansen</t>
  </si>
  <si>
    <t>Кодиционер</t>
  </si>
  <si>
    <t>Телефонный аппарат</t>
  </si>
  <si>
    <t>Трубный блок из 84 труб Ду45х3мм L=100мм, вес 30кг</t>
  </si>
  <si>
    <t>Раздел 8. Лестницы, крыльца, рама пола</t>
  </si>
  <si>
    <t>Монтаж металлоконструкций рамы пола</t>
  </si>
  <si>
    <t>Швеллер №14, 111м.п.</t>
  </si>
  <si>
    <t>Монтаж трубных блоков</t>
  </si>
  <si>
    <t>ОПС и телефония (материалы)</t>
  </si>
  <si>
    <t>ОПС и телефония (монтаж)</t>
  </si>
  <si>
    <t xml:space="preserve">Вентиляция (материалы) </t>
  </si>
  <si>
    <t>Вентиляция (монтаж)</t>
  </si>
  <si>
    <t>Модуль полный 4х3м, 100/150/100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</si>
</sst>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4" fontId="2" fillId="2" borderId="4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52;&#1047;%20220&#1095;&#1077;&#1083;%20&#1074;%20&#1075;.&#1040;&#1088;&#1093;&#1072;&#1085;&#1075;&#1077;&#1083;&#1100;&#1089;&#1082;,%20&#1071;&#1084;&#1072;&#1083;%20&#1057;&#1055;&#1043;\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12.&#1055;&#1088;&#1086;&#1084;&#1099;&#1096;&#1083;&#1077;&#1085;&#1085;&#1086;&#1077;%20&#1088;&#1072;&#1079;&#1074;&#1080;&#1090;&#1080;&#1077;\&#1057;&#1084;&#1077;&#1090;&#1072;%20&#1085;&#1072;%20&#1050;&#1047;%20&#1040;&#1041;&#1050;-&#1055;&#1088;&#1086;&#1084;&#1099;&#1096;&#1083;&#1077;&#1085;&#1085;&#1086;&#1077;%20&#1088;&#1072;&#1079;&#1074;&#1080;&#1090;&#1080;&#1077;%20756&#1084;2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86;&#1074;&#1086;&#1097;&#1077;&#1093;&#1088;&#1072;&#1085;&#1080;&#1083;&#1080;&#1097;&#1077;%20&#1074;%20&#1061;&#1052;&#1040;&#1054;\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Отделка'!$A$1:$C$72" sheetId="11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sheetDataSet>
      <sheetData sheetId="0">
        <row r="1">
          <cell r="A1" t="str">
            <v>Каркасное здание с ограждающими конструкциями из сэндвич-панелей «Административно-бытовой корпус»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</row>
      </sheetData>
      <sheetData sheetId="6">
        <row r="1">
          <cell r="A1" t="str">
            <v xml:space="preserve">    Бикрост ЭПП 15 м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  <row r="2">
          <cell r="A2" t="str">
            <v>Монтаж сендвич-панелей перегородок</v>
          </cell>
        </row>
        <row r="3">
          <cell r="A3" t="str">
            <v>Сэндвич-панели б=100 мм</v>
          </cell>
        </row>
        <row r="4">
          <cell r="A4" t="str">
            <v>Перегородка, алюминий. Цвет: "Венге". Стекло</v>
          </cell>
        </row>
        <row r="5">
          <cell r="A5" t="str">
            <v>Монтаж остеклённых перегородок</v>
          </cell>
        </row>
        <row r="6">
          <cell r="A6" t="str">
            <v>Листы ГВЛ, б=12,5мм и краска ВЭД для окраски</v>
          </cell>
        </row>
        <row r="7">
          <cell r="A7" t="str">
            <v>Облицовка перегородок из сендич-панелей листами ГВЛ в 1-слой с устройством подсистемы</v>
          </cell>
        </row>
        <row r="8">
          <cell r="A8" t="str">
            <v>Пропитка с окраской облицовки ГВЛ ВЭД красками</v>
          </cell>
        </row>
        <row r="9">
          <cell r="A9" t="str">
            <v>Комплектующие для подсистемы ГВЛ</v>
          </cell>
        </row>
      </sheetData>
      <sheetData sheetId="11">
        <row r="1">
          <cell r="A1" t="str">
            <v>-</v>
          </cell>
        </row>
      </sheetData>
      <sheetData sheetId="12">
        <row r="1">
          <cell r="A1" t="str">
            <v>-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</sheetData>
      <sheetData sheetId="20">
        <row r="1">
          <cell r="A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zoomScaleNormal="100" workbookViewId="0">
      <pane ySplit="7" topLeftCell="A59" activePane="bottomLeft" state="frozen"/>
      <selection pane="bottomLeft" activeCell="D81" sqref="D81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6" ht="31.5" customHeight="1" x14ac:dyDescent="0.25">
      <c r="A1" s="68" t="str">
        <f>C2</f>
        <v>МЗ , блок управления АСУ</v>
      </c>
      <c r="B1" s="68"/>
      <c r="C1" s="68"/>
      <c r="D1" s="68"/>
      <c r="E1" s="68"/>
      <c r="F1" s="46" t="str">
        <f>C3</f>
        <v>ВПК-Ойл</v>
      </c>
    </row>
    <row r="2" spans="1:6" x14ac:dyDescent="0.25">
      <c r="A2" s="41">
        <v>1</v>
      </c>
      <c r="B2" s="42" t="s">
        <v>2</v>
      </c>
      <c r="C2" s="67" t="s">
        <v>83</v>
      </c>
      <c r="D2" s="67"/>
      <c r="E2" s="67"/>
      <c r="F2" s="67"/>
    </row>
    <row r="3" spans="1:6" x14ac:dyDescent="0.25">
      <c r="A3" s="41">
        <v>2</v>
      </c>
      <c r="B3" s="42" t="s">
        <v>0</v>
      </c>
      <c r="C3" s="67" t="s">
        <v>82</v>
      </c>
      <c r="D3" s="67"/>
      <c r="E3" s="67"/>
      <c r="F3" s="67"/>
    </row>
    <row r="4" spans="1:6" ht="14.25" customHeight="1" x14ac:dyDescent="0.25">
      <c r="A4" s="41">
        <v>3</v>
      </c>
      <c r="B4" s="42" t="s">
        <v>1</v>
      </c>
      <c r="C4" s="70" t="s">
        <v>78</v>
      </c>
      <c r="D4" s="71"/>
      <c r="E4" s="71"/>
      <c r="F4" s="72"/>
    </row>
    <row r="5" spans="1:6" ht="15.75" customHeight="1" x14ac:dyDescent="0.25">
      <c r="A5" s="41">
        <v>4</v>
      </c>
      <c r="B5" s="42" t="s">
        <v>34</v>
      </c>
      <c r="C5" s="70" t="s">
        <v>61</v>
      </c>
      <c r="D5" s="71"/>
      <c r="E5" s="71"/>
      <c r="F5" s="72"/>
    </row>
    <row r="6" spans="1:6" ht="17.25" customHeight="1" x14ac:dyDescent="0.25">
      <c r="A6" s="41">
        <v>5</v>
      </c>
      <c r="B6" s="42" t="s">
        <v>36</v>
      </c>
      <c r="C6" s="67" t="s">
        <v>84</v>
      </c>
      <c r="D6" s="67"/>
      <c r="E6" s="45" t="s">
        <v>35</v>
      </c>
      <c r="F6" s="63">
        <f>4*3</f>
        <v>12</v>
      </c>
    </row>
    <row r="7" spans="1:6" x14ac:dyDescent="0.25">
      <c r="A7" s="41">
        <v>6</v>
      </c>
      <c r="B7" s="42" t="s">
        <v>3</v>
      </c>
      <c r="C7" s="70" t="s">
        <v>77</v>
      </c>
      <c r="D7" s="71"/>
      <c r="E7" s="71"/>
      <c r="F7" s="72"/>
    </row>
    <row r="8" spans="1:6" ht="37.5" x14ac:dyDescent="0.25">
      <c r="A8" s="41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 x14ac:dyDescent="0.25">
      <c r="A9" s="41">
        <v>8</v>
      </c>
      <c r="B9" s="5" t="s">
        <v>25</v>
      </c>
      <c r="C9" s="4"/>
      <c r="D9" s="4"/>
      <c r="E9" s="4"/>
      <c r="F9" s="4"/>
    </row>
    <row r="10" spans="1:6" x14ac:dyDescent="0.25">
      <c r="A10" s="41">
        <v>9</v>
      </c>
      <c r="B10" s="6" t="s">
        <v>22</v>
      </c>
      <c r="C10" s="13" t="s">
        <v>23</v>
      </c>
      <c r="D10" s="13">
        <v>4</v>
      </c>
      <c r="E10" s="10">
        <v>170</v>
      </c>
      <c r="F10" s="9">
        <f>D10*E10</f>
        <v>680</v>
      </c>
    </row>
    <row r="11" spans="1:6" x14ac:dyDescent="0.25">
      <c r="A11" s="41">
        <v>10</v>
      </c>
      <c r="B11" s="6" t="s">
        <v>85</v>
      </c>
      <c r="C11" s="13" t="s">
        <v>12</v>
      </c>
      <c r="D11" s="13">
        <v>2</v>
      </c>
      <c r="E11" s="10">
        <v>600</v>
      </c>
      <c r="F11" s="9">
        <f t="shared" ref="F11:F12" si="0">D11*E11</f>
        <v>1200</v>
      </c>
    </row>
    <row r="12" spans="1:6" x14ac:dyDescent="0.25">
      <c r="A12" s="41">
        <v>11</v>
      </c>
      <c r="B12" s="6" t="s">
        <v>86</v>
      </c>
      <c r="C12" s="13" t="s">
        <v>12</v>
      </c>
      <c r="D12" s="55">
        <v>2</v>
      </c>
      <c r="E12" s="10">
        <v>3282</v>
      </c>
      <c r="F12" s="56">
        <f t="shared" si="0"/>
        <v>6564</v>
      </c>
    </row>
    <row r="13" spans="1:6" x14ac:dyDescent="0.25">
      <c r="A13" s="41">
        <v>12</v>
      </c>
      <c r="B13" s="7" t="s">
        <v>4</v>
      </c>
      <c r="C13" s="14"/>
      <c r="D13" s="14"/>
      <c r="E13" s="11"/>
      <c r="F13" s="15">
        <f>SUM(F10:F12)</f>
        <v>8444</v>
      </c>
    </row>
    <row r="14" spans="1:6" ht="18.75" x14ac:dyDescent="0.25">
      <c r="A14" s="41">
        <v>13</v>
      </c>
      <c r="B14" s="5" t="s">
        <v>17</v>
      </c>
      <c r="C14" s="4"/>
      <c r="D14" s="4"/>
      <c r="E14" s="4"/>
      <c r="F14" s="4"/>
    </row>
    <row r="15" spans="1:6" x14ac:dyDescent="0.25">
      <c r="A15" s="41">
        <v>14</v>
      </c>
      <c r="B15" s="6" t="s">
        <v>37</v>
      </c>
      <c r="C15" s="13" t="s">
        <v>39</v>
      </c>
      <c r="D15" s="13">
        <v>0</v>
      </c>
      <c r="E15" s="10">
        <v>2000</v>
      </c>
      <c r="F15" s="9">
        <f>D15*E15</f>
        <v>0</v>
      </c>
    </row>
    <row r="16" spans="1:6" x14ac:dyDescent="0.25">
      <c r="A16" s="41">
        <v>15</v>
      </c>
      <c r="B16" s="6" t="s">
        <v>38</v>
      </c>
      <c r="C16" s="13" t="s">
        <v>39</v>
      </c>
      <c r="D16" s="13">
        <v>1</v>
      </c>
      <c r="E16" s="10">
        <v>3000</v>
      </c>
      <c r="F16" s="9">
        <f>D16*E16</f>
        <v>3000</v>
      </c>
    </row>
    <row r="17" spans="1:6" x14ac:dyDescent="0.25">
      <c r="A17" s="41">
        <v>16</v>
      </c>
      <c r="B17" s="6" t="s">
        <v>100</v>
      </c>
      <c r="C17" s="13" t="s">
        <v>39</v>
      </c>
      <c r="D17" s="13">
        <v>1</v>
      </c>
      <c r="E17" s="10">
        <f>12*247509/27</f>
        <v>110004</v>
      </c>
      <c r="F17" s="9">
        <f>D17*E17</f>
        <v>110004</v>
      </c>
    </row>
    <row r="18" spans="1:6" x14ac:dyDescent="0.25">
      <c r="A18" s="41">
        <v>17</v>
      </c>
      <c r="B18" s="7" t="s">
        <v>4</v>
      </c>
      <c r="C18" s="14"/>
      <c r="D18" s="14"/>
      <c r="E18" s="11"/>
      <c r="F18" s="15">
        <f>SUM(F15:F17)</f>
        <v>113004</v>
      </c>
    </row>
    <row r="19" spans="1:6" ht="15.75" x14ac:dyDescent="0.25">
      <c r="A19" s="41">
        <v>18</v>
      </c>
      <c r="B19" s="5" t="s">
        <v>18</v>
      </c>
      <c r="C19" s="12"/>
      <c r="D19" s="12"/>
      <c r="E19" s="8"/>
      <c r="F19" s="9"/>
    </row>
    <row r="20" spans="1:6" x14ac:dyDescent="0.25">
      <c r="A20" s="41">
        <v>19</v>
      </c>
      <c r="B20" s="6" t="s">
        <v>40</v>
      </c>
      <c r="C20" s="13" t="str">
        <f>VLOOKUP(B20,[3]Кровля!Прайс,2,FALSE)</f>
        <v>тн</v>
      </c>
      <c r="D20" s="55">
        <f>0.009*F6</f>
        <v>0.10799999999999998</v>
      </c>
      <c r="E20" s="10">
        <v>42000</v>
      </c>
      <c r="F20" s="9">
        <f>D20*E20</f>
        <v>4535.9999999999991</v>
      </c>
    </row>
    <row r="21" spans="1:6" x14ac:dyDescent="0.25">
      <c r="A21" s="41">
        <v>20</v>
      </c>
      <c r="B21" s="6" t="s">
        <v>33</v>
      </c>
      <c r="C21" s="13" t="str">
        <f>VLOOKUP(B21,[3]Кровля!Прайс,2,FALSE)</f>
        <v>м2</v>
      </c>
      <c r="D21" s="55">
        <f>1.1*F6</f>
        <v>13.200000000000001</v>
      </c>
      <c r="E21" s="10">
        <v>370</v>
      </c>
      <c r="F21" s="9">
        <f t="shared" ref="F21:F33" si="1">D21*E21</f>
        <v>4884</v>
      </c>
    </row>
    <row r="22" spans="1:6" x14ac:dyDescent="0.25">
      <c r="A22" s="41">
        <v>21</v>
      </c>
      <c r="B22" s="6" t="s">
        <v>41</v>
      </c>
      <c r="C22" s="13" t="str">
        <f>VLOOKUP(B22,[3]Кровля!Прайс,2,FALSE)</f>
        <v>м3</v>
      </c>
      <c r="D22" s="55">
        <f>D21*0.04/4</f>
        <v>0.13200000000000001</v>
      </c>
      <c r="E22" s="10">
        <v>6500</v>
      </c>
      <c r="F22" s="9">
        <f t="shared" si="1"/>
        <v>858</v>
      </c>
    </row>
    <row r="23" spans="1:6" x14ac:dyDescent="0.25">
      <c r="A23" s="41">
        <v>22</v>
      </c>
      <c r="B23" s="6" t="s">
        <v>42</v>
      </c>
      <c r="C23" s="13" t="s">
        <v>43</v>
      </c>
      <c r="D23" s="55">
        <v>8</v>
      </c>
      <c r="E23" s="10">
        <v>650</v>
      </c>
      <c r="F23" s="9">
        <f t="shared" si="1"/>
        <v>5200</v>
      </c>
    </row>
    <row r="24" spans="1:6" x14ac:dyDescent="0.25">
      <c r="A24" s="41">
        <v>23</v>
      </c>
      <c r="B24" s="6" t="s">
        <v>44</v>
      </c>
      <c r="C24" s="13" t="str">
        <f>VLOOKUP(B24,[3]Кровля!Прайс,2,FALSE)</f>
        <v>тн</v>
      </c>
      <c r="D24" s="55">
        <f>D20</f>
        <v>0.10799999999999998</v>
      </c>
      <c r="E24" s="10">
        <v>7000</v>
      </c>
      <c r="F24" s="9">
        <f t="shared" si="1"/>
        <v>755.99999999999989</v>
      </c>
    </row>
    <row r="25" spans="1:6" x14ac:dyDescent="0.25">
      <c r="A25" s="41">
        <v>24</v>
      </c>
      <c r="B25" s="6" t="s">
        <v>45</v>
      </c>
      <c r="C25" s="13" t="str">
        <f>VLOOKUP(B25,[3]Кровля!Прайс,2,FALSE)</f>
        <v>м2</v>
      </c>
      <c r="D25" s="55">
        <f>D21</f>
        <v>13.200000000000001</v>
      </c>
      <c r="E25" s="10">
        <v>250</v>
      </c>
      <c r="F25" s="9">
        <f t="shared" si="1"/>
        <v>3300.0000000000005</v>
      </c>
    </row>
    <row r="26" spans="1:6" x14ac:dyDescent="0.25">
      <c r="A26" s="41">
        <v>25</v>
      </c>
      <c r="B26" s="6" t="s">
        <v>46</v>
      </c>
      <c r="C26" s="13" t="str">
        <f>VLOOKUP(B26,[3]Кровля!Прайс,2,FALSE)</f>
        <v>м</v>
      </c>
      <c r="D26" s="55">
        <v>8</v>
      </c>
      <c r="E26" s="10">
        <f>E23*40%</f>
        <v>260</v>
      </c>
      <c r="F26" s="9">
        <f t="shared" si="1"/>
        <v>2080</v>
      </c>
    </row>
    <row r="27" spans="1:6" x14ac:dyDescent="0.25">
      <c r="A27" s="41">
        <v>26</v>
      </c>
      <c r="B27" s="6" t="s">
        <v>47</v>
      </c>
      <c r="C27" s="13" t="str">
        <f>VLOOKUP(B27,[1]Кровля!Прайс,2,FALSE)</f>
        <v>шт</v>
      </c>
      <c r="D27" s="13">
        <v>4</v>
      </c>
      <c r="E27" s="10">
        <v>250</v>
      </c>
      <c r="F27" s="9">
        <f t="shared" si="1"/>
        <v>1000</v>
      </c>
    </row>
    <row r="28" spans="1:6" x14ac:dyDescent="0.25">
      <c r="A28" s="41">
        <v>27</v>
      </c>
      <c r="B28" s="6" t="s">
        <v>48</v>
      </c>
      <c r="C28" s="13" t="str">
        <f>VLOOKUP(B28,[1]Кровля!Прайс,2,FALSE)</f>
        <v>шт</v>
      </c>
      <c r="D28" s="13">
        <v>4</v>
      </c>
      <c r="E28" s="10">
        <v>360</v>
      </c>
      <c r="F28" s="9">
        <f t="shared" si="1"/>
        <v>1440</v>
      </c>
    </row>
    <row r="29" spans="1:6" x14ac:dyDescent="0.25">
      <c r="A29" s="41">
        <v>28</v>
      </c>
      <c r="B29" s="6" t="s">
        <v>49</v>
      </c>
      <c r="C29" s="13" t="str">
        <f>VLOOKUP(B29,[1]Кровля!Прайс,2,FALSE)</f>
        <v>м</v>
      </c>
      <c r="D29" s="13">
        <v>4</v>
      </c>
      <c r="E29" s="10">
        <v>120</v>
      </c>
      <c r="F29" s="9">
        <f t="shared" si="1"/>
        <v>480</v>
      </c>
    </row>
    <row r="30" spans="1:6" x14ac:dyDescent="0.25">
      <c r="A30" s="41">
        <v>29</v>
      </c>
      <c r="B30" s="6" t="s">
        <v>50</v>
      </c>
      <c r="C30" s="13" t="s">
        <v>11</v>
      </c>
      <c r="D30" s="13">
        <v>2</v>
      </c>
      <c r="E30" s="10">
        <v>480</v>
      </c>
      <c r="F30" s="9">
        <f t="shared" si="1"/>
        <v>960</v>
      </c>
    </row>
    <row r="31" spans="1:6" x14ac:dyDescent="0.25">
      <c r="A31" s="41">
        <v>30</v>
      </c>
      <c r="B31" s="6" t="s">
        <v>51</v>
      </c>
      <c r="C31" s="13" t="str">
        <f>VLOOKUP(B31,[1]Кровля!Прайс,2,FALSE)</f>
        <v>м2</v>
      </c>
      <c r="D31" s="13">
        <f>D29*2*0.8</f>
        <v>6.4</v>
      </c>
      <c r="E31" s="10">
        <v>180</v>
      </c>
      <c r="F31" s="9">
        <f t="shared" si="1"/>
        <v>1152</v>
      </c>
    </row>
    <row r="32" spans="1:6" x14ac:dyDescent="0.25">
      <c r="A32" s="41">
        <v>31</v>
      </c>
      <c r="B32" s="6" t="s">
        <v>52</v>
      </c>
      <c r="C32" s="13" t="str">
        <f>VLOOKUP(B32,[1]Кровля!Прайс,2,FALSE)</f>
        <v>м2</v>
      </c>
      <c r="D32" s="13">
        <f>D30*2*0.8</f>
        <v>3.2</v>
      </c>
      <c r="E32" s="10">
        <v>353</v>
      </c>
      <c r="F32" s="9">
        <f t="shared" si="1"/>
        <v>1129.6000000000001</v>
      </c>
    </row>
    <row r="33" spans="1:7" x14ac:dyDescent="0.25">
      <c r="A33" s="41">
        <v>32</v>
      </c>
      <c r="B33" s="6" t="s">
        <v>53</v>
      </c>
      <c r="C33" s="13" t="str">
        <f>VLOOKUP(B33,[1]Кровля!Прайс,2,FALSE)</f>
        <v>компл</v>
      </c>
      <c r="D33" s="55">
        <f>D21</f>
        <v>13.200000000000001</v>
      </c>
      <c r="E33" s="10">
        <v>75</v>
      </c>
      <c r="F33" s="9">
        <f t="shared" si="1"/>
        <v>990.00000000000011</v>
      </c>
    </row>
    <row r="34" spans="1:7" x14ac:dyDescent="0.25">
      <c r="A34" s="41">
        <v>33</v>
      </c>
      <c r="B34" s="7" t="s">
        <v>4</v>
      </c>
      <c r="C34" s="14"/>
      <c r="D34" s="14"/>
      <c r="E34" s="11"/>
      <c r="F34" s="15">
        <f>SUM(F20:F33)</f>
        <v>28765.599999999999</v>
      </c>
      <c r="G34" s="59"/>
    </row>
    <row r="35" spans="1:7" ht="17.25" customHeight="1" x14ac:dyDescent="0.25">
      <c r="A35" s="41">
        <v>34</v>
      </c>
      <c r="B35" s="5" t="s">
        <v>30</v>
      </c>
      <c r="C35" s="12"/>
      <c r="D35" s="12"/>
      <c r="E35" s="8"/>
      <c r="F35" s="9"/>
    </row>
    <row r="36" spans="1:7" x14ac:dyDescent="0.25">
      <c r="A36" s="41">
        <v>35</v>
      </c>
      <c r="B36" s="6" t="s">
        <v>68</v>
      </c>
      <c r="C36" s="13" t="s">
        <v>12</v>
      </c>
      <c r="D36" s="13">
        <v>1</v>
      </c>
      <c r="E36" s="10">
        <v>18000</v>
      </c>
      <c r="F36" s="9">
        <f t="shared" ref="F36:F37" si="2">D36*E36</f>
        <v>18000</v>
      </c>
    </row>
    <row r="37" spans="1:7" x14ac:dyDescent="0.25">
      <c r="A37" s="41">
        <v>36</v>
      </c>
      <c r="B37" s="6" t="s">
        <v>21</v>
      </c>
      <c r="C37" s="13" t="s">
        <v>12</v>
      </c>
      <c r="D37" s="13">
        <v>1</v>
      </c>
      <c r="E37" s="10">
        <v>1500</v>
      </c>
      <c r="F37" s="9">
        <f t="shared" si="2"/>
        <v>1500</v>
      </c>
    </row>
    <row r="38" spans="1:7" x14ac:dyDescent="0.25">
      <c r="A38" s="41">
        <v>37</v>
      </c>
      <c r="B38" s="7" t="s">
        <v>4</v>
      </c>
      <c r="C38" s="14"/>
      <c r="D38" s="14"/>
      <c r="E38" s="11"/>
      <c r="F38" s="15">
        <f>SUM(F36:F37)</f>
        <v>19500</v>
      </c>
    </row>
    <row r="39" spans="1:7" ht="15.75" x14ac:dyDescent="0.25">
      <c r="A39" s="41">
        <v>38</v>
      </c>
      <c r="B39" s="5" t="s">
        <v>19</v>
      </c>
      <c r="C39" s="12"/>
      <c r="D39" s="12"/>
      <c r="E39" s="8"/>
      <c r="F39" s="9"/>
    </row>
    <row r="40" spans="1:7" x14ac:dyDescent="0.25">
      <c r="A40" s="41">
        <v>39</v>
      </c>
      <c r="B40" s="6" t="s">
        <v>75</v>
      </c>
      <c r="C40" s="13" t="s">
        <v>11</v>
      </c>
      <c r="D40" s="57">
        <v>0</v>
      </c>
      <c r="E40" s="10">
        <v>1100</v>
      </c>
      <c r="F40" s="9">
        <f>D40*E40</f>
        <v>0</v>
      </c>
    </row>
    <row r="41" spans="1:7" x14ac:dyDescent="0.25">
      <c r="A41" s="41">
        <v>40</v>
      </c>
      <c r="B41" s="6" t="s">
        <v>76</v>
      </c>
      <c r="C41" s="13" t="s">
        <v>11</v>
      </c>
      <c r="D41" s="57">
        <f>D40</f>
        <v>0</v>
      </c>
      <c r="E41" s="10">
        <v>120</v>
      </c>
      <c r="F41" s="9">
        <f>D41*E41</f>
        <v>0</v>
      </c>
    </row>
    <row r="42" spans="1:7" x14ac:dyDescent="0.25">
      <c r="A42" s="41">
        <v>41</v>
      </c>
      <c r="B42" s="7" t="s">
        <v>4</v>
      </c>
      <c r="C42" s="14"/>
      <c r="D42" s="14"/>
      <c r="E42" s="11"/>
      <c r="F42" s="15">
        <f>SUM(F40:F41)</f>
        <v>0</v>
      </c>
      <c r="G42" s="59"/>
    </row>
    <row r="43" spans="1:7" ht="15.75" x14ac:dyDescent="0.25">
      <c r="A43" s="41">
        <v>42</v>
      </c>
      <c r="B43" s="5" t="s">
        <v>64</v>
      </c>
      <c r="C43" s="12"/>
      <c r="D43" s="12"/>
      <c r="E43" s="8"/>
      <c r="F43" s="9"/>
    </row>
    <row r="44" spans="1:7" x14ac:dyDescent="0.25">
      <c r="A44" s="41">
        <v>43</v>
      </c>
      <c r="B44" s="19" t="s">
        <v>26</v>
      </c>
      <c r="C44" s="13"/>
      <c r="D44" s="13"/>
      <c r="E44" s="10"/>
      <c r="F44" s="9"/>
    </row>
    <row r="45" spans="1:7" x14ac:dyDescent="0.25">
      <c r="A45" s="41">
        <v>44</v>
      </c>
      <c r="B45" s="6" t="s">
        <v>29</v>
      </c>
      <c r="C45" s="13" t="s">
        <v>11</v>
      </c>
      <c r="D45" s="13">
        <v>0</v>
      </c>
      <c r="E45" s="10">
        <v>150</v>
      </c>
      <c r="F45" s="9">
        <f>D45*E45</f>
        <v>0</v>
      </c>
    </row>
    <row r="46" spans="1:7" x14ac:dyDescent="0.25">
      <c r="A46" s="41">
        <v>45</v>
      </c>
      <c r="B46" s="6" t="s">
        <v>27</v>
      </c>
      <c r="C46" s="13" t="s">
        <v>11</v>
      </c>
      <c r="D46" s="13">
        <f>D45</f>
        <v>0</v>
      </c>
      <c r="E46" s="10">
        <v>180</v>
      </c>
      <c r="F46" s="9">
        <f t="shared" ref="F46:F47" si="3">D46*E46</f>
        <v>0</v>
      </c>
    </row>
    <row r="47" spans="1:7" x14ac:dyDescent="0.25">
      <c r="A47" s="41">
        <v>46</v>
      </c>
      <c r="B47" s="6" t="s">
        <v>28</v>
      </c>
      <c r="C47" s="13" t="s">
        <v>11</v>
      </c>
      <c r="D47" s="13">
        <f>D46</f>
        <v>0</v>
      </c>
      <c r="E47" s="10">
        <v>95</v>
      </c>
      <c r="F47" s="9">
        <f t="shared" si="3"/>
        <v>0</v>
      </c>
    </row>
    <row r="48" spans="1:7" x14ac:dyDescent="0.25">
      <c r="A48" s="41">
        <v>47</v>
      </c>
      <c r="B48" s="19" t="s">
        <v>24</v>
      </c>
      <c r="C48" s="13"/>
      <c r="D48" s="13"/>
      <c r="E48" s="10"/>
      <c r="F48" s="9"/>
    </row>
    <row r="49" spans="1:6" x14ac:dyDescent="0.25">
      <c r="A49" s="41">
        <v>48</v>
      </c>
      <c r="B49" s="6" t="s">
        <v>69</v>
      </c>
      <c r="C49" s="13" t="s">
        <v>11</v>
      </c>
      <c r="D49" s="13">
        <v>0</v>
      </c>
      <c r="E49" s="10">
        <v>100</v>
      </c>
      <c r="F49" s="9">
        <f>D49*E49</f>
        <v>0</v>
      </c>
    </row>
    <row r="50" spans="1:6" x14ac:dyDescent="0.25">
      <c r="A50" s="41">
        <v>49</v>
      </c>
      <c r="B50" s="6" t="s">
        <v>70</v>
      </c>
      <c r="C50" s="13" t="s">
        <v>11</v>
      </c>
      <c r="D50" s="13">
        <f>D49</f>
        <v>0</v>
      </c>
      <c r="E50" s="10">
        <v>360</v>
      </c>
      <c r="F50" s="9">
        <f>D50*E50</f>
        <v>0</v>
      </c>
    </row>
    <row r="51" spans="1:6" x14ac:dyDescent="0.25">
      <c r="A51" s="41">
        <v>50</v>
      </c>
      <c r="B51" s="6" t="s">
        <v>87</v>
      </c>
      <c r="C51" s="13" t="s">
        <v>11</v>
      </c>
      <c r="D51" s="13">
        <v>11</v>
      </c>
      <c r="E51" s="10">
        <v>150</v>
      </c>
      <c r="F51" s="9">
        <f t="shared" ref="F51:F55" si="4">D51*E51</f>
        <v>1650</v>
      </c>
    </row>
    <row r="52" spans="1:6" x14ac:dyDescent="0.25">
      <c r="A52" s="41">
        <v>51</v>
      </c>
      <c r="B52" s="6" t="s">
        <v>88</v>
      </c>
      <c r="C52" s="13" t="s">
        <v>12</v>
      </c>
      <c r="D52" s="13">
        <v>36</v>
      </c>
      <c r="E52" s="10">
        <v>550</v>
      </c>
      <c r="F52" s="9">
        <f t="shared" si="4"/>
        <v>19800</v>
      </c>
    </row>
    <row r="53" spans="1:6" x14ac:dyDescent="0.25">
      <c r="A53" s="41">
        <v>52</v>
      </c>
      <c r="B53" s="6" t="s">
        <v>54</v>
      </c>
      <c r="C53" s="13" t="str">
        <f>VLOOKUP(B53,[1]Отделка!Прайс,2,FALSE)</f>
        <v>м2</v>
      </c>
      <c r="D53" s="13">
        <v>0</v>
      </c>
      <c r="E53" s="10">
        <v>450</v>
      </c>
      <c r="F53" s="9">
        <f t="shared" si="4"/>
        <v>0</v>
      </c>
    </row>
    <row r="54" spans="1:6" x14ac:dyDescent="0.25">
      <c r="A54" s="41">
        <v>53</v>
      </c>
      <c r="B54" s="6" t="s">
        <v>55</v>
      </c>
      <c r="C54" s="13" t="str">
        <f>VLOOKUP(B54,[1]Отделка!Прайс,2,FALSE)</f>
        <v>м2</v>
      </c>
      <c r="D54" s="13">
        <f>D53</f>
        <v>0</v>
      </c>
      <c r="E54" s="10">
        <v>599</v>
      </c>
      <c r="F54" s="9">
        <f t="shared" si="4"/>
        <v>0</v>
      </c>
    </row>
    <row r="55" spans="1:6" x14ac:dyDescent="0.25">
      <c r="A55" s="41">
        <v>54</v>
      </c>
      <c r="B55" s="6" t="s">
        <v>56</v>
      </c>
      <c r="C55" s="13" t="str">
        <f>VLOOKUP(B55,[1]Отделка!Прайс,2,FALSE)</f>
        <v>кг</v>
      </c>
      <c r="D55" s="13">
        <f>D53*5</f>
        <v>0</v>
      </c>
      <c r="E55" s="10">
        <v>11.7</v>
      </c>
      <c r="F55" s="9">
        <f t="shared" si="4"/>
        <v>0</v>
      </c>
    </row>
    <row r="56" spans="1:6" ht="15.75" x14ac:dyDescent="0.25">
      <c r="A56" s="41">
        <v>55</v>
      </c>
      <c r="B56" s="19" t="s">
        <v>31</v>
      </c>
      <c r="C56" s="12"/>
      <c r="D56" s="12"/>
      <c r="E56" s="8"/>
      <c r="F56" s="9"/>
    </row>
    <row r="57" spans="1:6" ht="18" customHeight="1" x14ac:dyDescent="0.25">
      <c r="A57" s="41">
        <v>56</v>
      </c>
      <c r="B57" s="6" t="s">
        <v>57</v>
      </c>
      <c r="C57" s="13" t="s">
        <v>11</v>
      </c>
      <c r="D57" s="13">
        <v>0</v>
      </c>
      <c r="E57" s="10">
        <v>180</v>
      </c>
      <c r="F57" s="9">
        <f t="shared" ref="F57:F59" si="5">D57*E57</f>
        <v>0</v>
      </c>
    </row>
    <row r="58" spans="1:6" ht="30" x14ac:dyDescent="0.25">
      <c r="A58" s="41">
        <v>57</v>
      </c>
      <c r="B58" s="6" t="s">
        <v>58</v>
      </c>
      <c r="C58" s="13" t="s">
        <v>11</v>
      </c>
      <c r="D58" s="13">
        <v>0</v>
      </c>
      <c r="E58" s="10">
        <v>275</v>
      </c>
      <c r="F58" s="9">
        <f t="shared" si="5"/>
        <v>0</v>
      </c>
    </row>
    <row r="59" spans="1:6" ht="30" x14ac:dyDescent="0.25">
      <c r="A59" s="41">
        <v>58</v>
      </c>
      <c r="B59" s="6" t="s">
        <v>62</v>
      </c>
      <c r="C59" s="13" t="s">
        <v>11</v>
      </c>
      <c r="D59" s="13">
        <v>0</v>
      </c>
      <c r="E59" s="10">
        <v>300</v>
      </c>
      <c r="F59" s="9">
        <f t="shared" si="5"/>
        <v>0</v>
      </c>
    </row>
    <row r="60" spans="1:6" x14ac:dyDescent="0.25">
      <c r="A60" s="41">
        <v>59</v>
      </c>
      <c r="B60" s="7" t="s">
        <v>4</v>
      </c>
      <c r="C60" s="14"/>
      <c r="D60" s="14"/>
      <c r="E60" s="11"/>
      <c r="F60" s="15">
        <f>SUM(F44:F59)</f>
        <v>21450</v>
      </c>
    </row>
    <row r="61" spans="1:6" ht="15.75" x14ac:dyDescent="0.25">
      <c r="A61" s="41">
        <v>60</v>
      </c>
      <c r="B61" s="5" t="s">
        <v>92</v>
      </c>
      <c r="C61" s="60"/>
      <c r="D61" s="60"/>
      <c r="E61" s="61"/>
      <c r="F61" s="62"/>
    </row>
    <row r="62" spans="1:6" x14ac:dyDescent="0.25">
      <c r="A62" s="41">
        <v>61</v>
      </c>
      <c r="B62" s="6" t="s">
        <v>73</v>
      </c>
      <c r="C62" s="13" t="s">
        <v>63</v>
      </c>
      <c r="D62" s="13">
        <v>0.3</v>
      </c>
      <c r="E62" s="10">
        <v>9000</v>
      </c>
      <c r="F62" s="9">
        <f>D62*E62</f>
        <v>2700</v>
      </c>
    </row>
    <row r="63" spans="1:6" x14ac:dyDescent="0.25">
      <c r="A63" s="41">
        <v>62</v>
      </c>
      <c r="B63" s="6" t="s">
        <v>74</v>
      </c>
      <c r="C63" s="13" t="s">
        <v>63</v>
      </c>
      <c r="D63" s="13">
        <v>0.3</v>
      </c>
      <c r="E63" s="10">
        <v>50000</v>
      </c>
      <c r="F63" s="9">
        <f>D63*E63</f>
        <v>15000</v>
      </c>
    </row>
    <row r="64" spans="1:6" x14ac:dyDescent="0.25">
      <c r="A64" s="41">
        <v>63</v>
      </c>
      <c r="B64" s="6" t="s">
        <v>93</v>
      </c>
      <c r="C64" s="13" t="s">
        <v>63</v>
      </c>
      <c r="D64" s="13">
        <v>0.6</v>
      </c>
      <c r="E64" s="10">
        <v>9000</v>
      </c>
      <c r="F64" s="9">
        <f>D64*E64</f>
        <v>5400</v>
      </c>
    </row>
    <row r="65" spans="1:7" x14ac:dyDescent="0.25">
      <c r="A65" s="41">
        <v>64</v>
      </c>
      <c r="B65" s="6" t="s">
        <v>94</v>
      </c>
      <c r="C65" s="13" t="s">
        <v>63</v>
      </c>
      <c r="D65" s="13">
        <v>0.6</v>
      </c>
      <c r="E65" s="10">
        <v>333500</v>
      </c>
      <c r="F65" s="9">
        <f>D65*E65</f>
        <v>200100</v>
      </c>
    </row>
    <row r="66" spans="1:7" x14ac:dyDescent="0.25">
      <c r="A66" s="41">
        <v>65</v>
      </c>
      <c r="B66" s="6" t="s">
        <v>95</v>
      </c>
      <c r="C66" s="13" t="s">
        <v>63</v>
      </c>
      <c r="D66" s="13">
        <v>0.03</v>
      </c>
      <c r="E66" s="10">
        <v>15000</v>
      </c>
      <c r="F66" s="9">
        <f>D66*E66</f>
        <v>450</v>
      </c>
    </row>
    <row r="67" spans="1:7" x14ac:dyDescent="0.25">
      <c r="A67" s="41">
        <v>66</v>
      </c>
      <c r="B67" s="7" t="s">
        <v>4</v>
      </c>
      <c r="C67" s="13"/>
      <c r="D67" s="14"/>
      <c r="E67" s="11"/>
      <c r="F67" s="15">
        <f>SUM(F62:F66)</f>
        <v>223650</v>
      </c>
    </row>
    <row r="68" spans="1:7" ht="15.75" x14ac:dyDescent="0.25">
      <c r="A68" s="41">
        <v>67</v>
      </c>
      <c r="B68" s="25" t="s">
        <v>13</v>
      </c>
      <c r="C68" s="26"/>
      <c r="D68" s="26"/>
      <c r="E68" s="27"/>
      <c r="F68" s="28">
        <f>SUM(F10:F67)/2</f>
        <v>414813.6</v>
      </c>
    </row>
    <row r="69" spans="1:7" ht="15.75" x14ac:dyDescent="0.25">
      <c r="A69" s="41">
        <v>68</v>
      </c>
      <c r="B69" s="29" t="s">
        <v>81</v>
      </c>
      <c r="C69" s="58" t="s">
        <v>59</v>
      </c>
      <c r="D69" s="58">
        <v>3</v>
      </c>
      <c r="E69" s="30"/>
      <c r="F69" s="31">
        <f>F68*D69%</f>
        <v>12444.407999999999</v>
      </c>
    </row>
    <row r="70" spans="1:7" ht="21" x14ac:dyDescent="0.35">
      <c r="A70" s="41">
        <v>69</v>
      </c>
      <c r="B70" s="32" t="s">
        <v>15</v>
      </c>
      <c r="C70" s="33"/>
      <c r="D70" s="33"/>
      <c r="E70" s="34"/>
      <c r="F70" s="35">
        <f>F68+F69</f>
        <v>427258.00799999997</v>
      </c>
      <c r="G70" s="59"/>
    </row>
    <row r="71" spans="1:7" ht="15.75" x14ac:dyDescent="0.25">
      <c r="A71" s="41">
        <v>70</v>
      </c>
      <c r="B71" s="21" t="s">
        <v>65</v>
      </c>
      <c r="C71" s="12"/>
      <c r="D71" s="12"/>
      <c r="E71" s="8"/>
      <c r="F71" s="9"/>
    </row>
    <row r="72" spans="1:7" ht="15.75" x14ac:dyDescent="0.25">
      <c r="A72" s="41">
        <v>71</v>
      </c>
      <c r="B72" s="20" t="s">
        <v>80</v>
      </c>
      <c r="C72" s="13" t="s">
        <v>11</v>
      </c>
      <c r="D72" s="65">
        <f>F6</f>
        <v>12</v>
      </c>
      <c r="E72" s="10">
        <v>450</v>
      </c>
      <c r="F72" s="9">
        <f>D72*E72</f>
        <v>5400</v>
      </c>
    </row>
    <row r="73" spans="1:7" ht="15.75" x14ac:dyDescent="0.25">
      <c r="A73" s="41">
        <v>72</v>
      </c>
      <c r="B73" s="20" t="s">
        <v>16</v>
      </c>
      <c r="C73" s="13" t="s">
        <v>11</v>
      </c>
      <c r="D73" s="65">
        <f>D72</f>
        <v>12</v>
      </c>
      <c r="E73" s="10">
        <f>E72*50%</f>
        <v>225</v>
      </c>
      <c r="F73" s="9">
        <f t="shared" ref="F73:F77" si="6">D73*E73</f>
        <v>2700</v>
      </c>
    </row>
    <row r="74" spans="1:7" ht="15.75" x14ac:dyDescent="0.25">
      <c r="A74" s="41">
        <v>73</v>
      </c>
      <c r="B74" s="24" t="s">
        <v>98</v>
      </c>
      <c r="C74" s="13" t="s">
        <v>11</v>
      </c>
      <c r="D74" s="65">
        <f>D73</f>
        <v>12</v>
      </c>
      <c r="E74" s="10">
        <v>150</v>
      </c>
      <c r="F74" s="9">
        <f t="shared" si="6"/>
        <v>1800</v>
      </c>
    </row>
    <row r="75" spans="1:7" ht="15.75" x14ac:dyDescent="0.25">
      <c r="A75" s="41">
        <v>74</v>
      </c>
      <c r="B75" s="24" t="s">
        <v>99</v>
      </c>
      <c r="C75" s="13" t="s">
        <v>11</v>
      </c>
      <c r="D75" s="65">
        <f t="shared" ref="D75:D77" si="7">D74</f>
        <v>12</v>
      </c>
      <c r="E75" s="10">
        <f>E74*50%</f>
        <v>75</v>
      </c>
      <c r="F75" s="9">
        <f t="shared" si="6"/>
        <v>900</v>
      </c>
    </row>
    <row r="76" spans="1:7" ht="15.75" x14ac:dyDescent="0.25">
      <c r="A76" s="41">
        <v>75</v>
      </c>
      <c r="B76" s="24" t="s">
        <v>96</v>
      </c>
      <c r="C76" s="13" t="s">
        <v>11</v>
      </c>
      <c r="D76" s="65">
        <f t="shared" si="7"/>
        <v>12</v>
      </c>
      <c r="E76" s="10">
        <v>200</v>
      </c>
      <c r="F76" s="9">
        <f t="shared" si="6"/>
        <v>2400</v>
      </c>
    </row>
    <row r="77" spans="1:7" ht="15.75" x14ac:dyDescent="0.25">
      <c r="A77" s="41">
        <v>76</v>
      </c>
      <c r="B77" s="24" t="s">
        <v>97</v>
      </c>
      <c r="C77" s="13" t="s">
        <v>11</v>
      </c>
      <c r="D77" s="65">
        <f t="shared" si="7"/>
        <v>12</v>
      </c>
      <c r="E77" s="10">
        <f>E76*120%</f>
        <v>240</v>
      </c>
      <c r="F77" s="9">
        <f t="shared" si="6"/>
        <v>2880</v>
      </c>
    </row>
    <row r="78" spans="1:7" ht="15.75" x14ac:dyDescent="0.25">
      <c r="A78" s="41">
        <v>77</v>
      </c>
      <c r="B78" s="22" t="s">
        <v>4</v>
      </c>
      <c r="C78" s="13"/>
      <c r="D78" s="57"/>
      <c r="E78" s="10"/>
      <c r="F78" s="23">
        <f>SUM(F72:F77)</f>
        <v>16080</v>
      </c>
    </row>
    <row r="79" spans="1:7" ht="15.75" x14ac:dyDescent="0.25">
      <c r="A79" s="41">
        <v>78</v>
      </c>
      <c r="B79" s="21" t="s">
        <v>66</v>
      </c>
      <c r="C79" s="13"/>
      <c r="D79" s="57"/>
      <c r="E79" s="10"/>
      <c r="F79" s="23">
        <f>35000+50000+35000+20000</f>
        <v>140000</v>
      </c>
    </row>
    <row r="80" spans="1:7" ht="18.75" x14ac:dyDescent="0.3">
      <c r="A80" s="41">
        <v>79</v>
      </c>
      <c r="B80" s="47" t="s">
        <v>67</v>
      </c>
      <c r="C80" s="36" t="s">
        <v>59</v>
      </c>
      <c r="D80" s="36">
        <v>1</v>
      </c>
      <c r="E80" s="37"/>
      <c r="F80" s="39">
        <f>(F70+F78)*D80%</f>
        <v>4433.3800799999999</v>
      </c>
    </row>
    <row r="81" spans="1:8" ht="18.75" x14ac:dyDescent="0.3">
      <c r="A81" s="41">
        <v>80</v>
      </c>
      <c r="B81" s="47" t="s">
        <v>60</v>
      </c>
      <c r="C81" s="36" t="s">
        <v>14</v>
      </c>
      <c r="D81" s="36">
        <v>4</v>
      </c>
      <c r="E81" s="37">
        <v>2000</v>
      </c>
      <c r="F81" s="39">
        <f>D81*E81</f>
        <v>8000</v>
      </c>
    </row>
    <row r="82" spans="1:8" ht="15.75" x14ac:dyDescent="0.25">
      <c r="A82" s="41">
        <v>81</v>
      </c>
      <c r="B82" s="47" t="s">
        <v>71</v>
      </c>
      <c r="C82" s="48"/>
      <c r="D82" s="48"/>
      <c r="E82" s="49"/>
      <c r="F82" s="50">
        <f>SUM(F83:F87)</f>
        <v>24450</v>
      </c>
      <c r="G82" s="59"/>
      <c r="H82" s="59"/>
    </row>
    <row r="83" spans="1:8" x14ac:dyDescent="0.25">
      <c r="A83" s="41">
        <v>82</v>
      </c>
      <c r="B83" s="51" t="s">
        <v>72</v>
      </c>
      <c r="C83" s="52" t="s">
        <v>12</v>
      </c>
      <c r="D83" s="52">
        <v>1</v>
      </c>
      <c r="E83" s="53">
        <v>4200</v>
      </c>
      <c r="F83" s="54">
        <f>D83*E83</f>
        <v>4200</v>
      </c>
    </row>
    <row r="84" spans="1:8" x14ac:dyDescent="0.25">
      <c r="A84" s="41">
        <v>83</v>
      </c>
      <c r="B84" s="64" t="s">
        <v>79</v>
      </c>
      <c r="C84" s="52" t="s">
        <v>12</v>
      </c>
      <c r="D84" s="52">
        <v>2</v>
      </c>
      <c r="E84" s="53">
        <v>1800</v>
      </c>
      <c r="F84" s="54">
        <f t="shared" ref="F84" si="8">D84*E84</f>
        <v>3600</v>
      </c>
    </row>
    <row r="85" spans="1:8" x14ac:dyDescent="0.25">
      <c r="A85" s="41">
        <v>84</v>
      </c>
      <c r="B85" s="51" t="s">
        <v>89</v>
      </c>
      <c r="C85" s="52" t="s">
        <v>12</v>
      </c>
      <c r="D85" s="52">
        <v>1</v>
      </c>
      <c r="E85" s="53">
        <v>11500</v>
      </c>
      <c r="F85" s="54">
        <f>D85*E85</f>
        <v>11500</v>
      </c>
    </row>
    <row r="86" spans="1:8" x14ac:dyDescent="0.25">
      <c r="A86" s="41">
        <v>85</v>
      </c>
      <c r="B86" s="51" t="s">
        <v>90</v>
      </c>
      <c r="C86" s="52" t="s">
        <v>12</v>
      </c>
      <c r="D86" s="52">
        <v>1</v>
      </c>
      <c r="E86" s="53">
        <v>2800</v>
      </c>
      <c r="F86" s="54">
        <f t="shared" ref="F86:F87" si="9">D86*E86</f>
        <v>2800</v>
      </c>
    </row>
    <row r="87" spans="1:8" x14ac:dyDescent="0.25">
      <c r="A87" s="41">
        <v>86</v>
      </c>
      <c r="B87" s="51" t="s">
        <v>91</v>
      </c>
      <c r="C87" s="52" t="s">
        <v>12</v>
      </c>
      <c r="D87" s="52">
        <v>1</v>
      </c>
      <c r="E87" s="53">
        <v>2350</v>
      </c>
      <c r="F87" s="66">
        <f t="shared" si="9"/>
        <v>2350</v>
      </c>
    </row>
    <row r="88" spans="1:8" ht="46.5" x14ac:dyDescent="0.25">
      <c r="A88" s="41">
        <v>87</v>
      </c>
      <c r="B88" s="16" t="s">
        <v>5</v>
      </c>
      <c r="C88" s="17"/>
      <c r="D88" s="17"/>
      <c r="E88" s="18"/>
      <c r="F88" s="40">
        <f>F70+F78+F80+F81+F79+F82</f>
        <v>620221.38807999995</v>
      </c>
    </row>
    <row r="89" spans="1:8" x14ac:dyDescent="0.25">
      <c r="A89" s="41">
        <v>88</v>
      </c>
      <c r="B89" s="43" t="s">
        <v>20</v>
      </c>
      <c r="C89" s="38">
        <v>1</v>
      </c>
      <c r="D89" s="69" t="s">
        <v>32</v>
      </c>
      <c r="E89" s="69"/>
      <c r="F89" s="44">
        <f>F88/F6</f>
        <v>51685.115673333326</v>
      </c>
    </row>
    <row r="90" spans="1:8" x14ac:dyDescent="0.25">
      <c r="A90"/>
      <c r="C90"/>
      <c r="D90"/>
      <c r="F90" s="1"/>
    </row>
    <row r="91" spans="1:8" x14ac:dyDescent="0.25">
      <c r="A91"/>
      <c r="C91"/>
      <c r="D91"/>
      <c r="F91" s="1"/>
    </row>
    <row r="92" spans="1:8" x14ac:dyDescent="0.25">
      <c r="A92"/>
      <c r="C92"/>
      <c r="D92"/>
      <c r="F92" s="1"/>
    </row>
    <row r="93" spans="1:8" x14ac:dyDescent="0.25">
      <c r="A93"/>
      <c r="C93"/>
      <c r="D93"/>
      <c r="F93" s="1"/>
    </row>
  </sheetData>
  <autoFilter ref="A8:F89"/>
  <mergeCells count="8">
    <mergeCell ref="C2:F2"/>
    <mergeCell ref="C3:F3"/>
    <mergeCell ref="A1:E1"/>
    <mergeCell ref="D89:E89"/>
    <mergeCell ref="C6:D6"/>
    <mergeCell ref="C4:F4"/>
    <mergeCell ref="C5:F5"/>
    <mergeCell ref="C7:F7"/>
  </mergeCells>
  <dataValidations count="6">
    <dataValidation type="list" allowBlank="1" showInputMessage="1" showErrorMessage="1" sqref="B20:B33">
      <formula1>кровля</formula1>
    </dataValidation>
    <dataValidation type="list" allowBlank="1" showInputMessage="1" showErrorMessage="1" sqref="B51:B55 B57:B59">
      <formula1>отделка</formula1>
    </dataValidation>
    <dataValidation type="list" allowBlank="1" showInputMessage="1" showErrorMessage="1" sqref="B61">
      <formula1>прочие</formula1>
    </dataValidation>
    <dataValidation type="list" allowBlank="1" showInputMessage="1" showErrorMessage="1" sqref="B62:B66">
      <formula1>лестницы</formula1>
    </dataValidation>
    <dataValidation type="list" allowBlank="1" showInputMessage="1" showErrorMessage="1" sqref="B15:B17">
      <formula1>наружныестены</formula1>
    </dataValidation>
    <dataValidation type="list" allowBlank="1" showInputMessage="1" showErrorMessage="1" sqref="B12">
      <formula1>Фундаменты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2014-07-24T11:21:14Z</dcterms:modified>
</cp:coreProperties>
</file>