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олы">'[2]Полы, перекрытия'!$A$1:$A$65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F88" i="1" l="1"/>
  <c r="F103" i="1" l="1"/>
  <c r="D56" i="1" l="1"/>
  <c r="D57" i="1"/>
  <c r="D61" i="1"/>
  <c r="D52" i="1"/>
  <c r="D53" i="1" s="1"/>
  <c r="D47" i="1"/>
  <c r="D22" i="1"/>
  <c r="D14" i="1"/>
  <c r="F6" i="1"/>
  <c r="D26" i="1" s="1"/>
  <c r="D87" i="1" l="1"/>
  <c r="D55" i="1"/>
  <c r="D66" i="1"/>
  <c r="F66" i="1" s="1"/>
  <c r="D62" i="1" l="1"/>
  <c r="D65" i="1"/>
  <c r="F94" i="1" l="1"/>
  <c r="F93" i="1"/>
  <c r="F91" i="1"/>
  <c r="F92" i="1"/>
  <c r="F90" i="1"/>
  <c r="F97" i="1"/>
  <c r="F100" i="1"/>
  <c r="F101" i="1" l="1"/>
  <c r="F89" i="1" l="1"/>
  <c r="F102" i="1"/>
  <c r="F99" i="1"/>
  <c r="F98" i="1"/>
  <c r="F96" i="1"/>
  <c r="F95" i="1" l="1"/>
  <c r="D31" i="1"/>
  <c r="F14" i="1" l="1"/>
  <c r="F11" i="1"/>
  <c r="F10" i="1"/>
  <c r="F87" i="1" l="1"/>
  <c r="D59" i="1"/>
  <c r="F59" i="1" s="1"/>
  <c r="F52" i="1"/>
  <c r="D51" i="1" l="1"/>
  <c r="D58" i="1"/>
  <c r="F58" i="1" s="1"/>
  <c r="D28" i="1" l="1"/>
  <c r="D30" i="1" s="1"/>
  <c r="D104" i="1" l="1"/>
  <c r="D13" i="1" l="1"/>
  <c r="F13" i="1" s="1"/>
  <c r="D12" i="1"/>
  <c r="F12" i="1" s="1"/>
  <c r="D25" i="1" l="1"/>
  <c r="D27" i="1"/>
  <c r="D46" i="1"/>
  <c r="E79" i="1" l="1"/>
  <c r="E77" i="1"/>
  <c r="E75" i="1"/>
  <c r="E73" i="1"/>
  <c r="D36" i="1" l="1"/>
  <c r="D37" i="1" s="1"/>
  <c r="D35" i="1"/>
  <c r="F62" i="1" l="1"/>
  <c r="F22" i="1"/>
  <c r="D15" i="1" l="1"/>
  <c r="F15" i="1" s="1"/>
  <c r="F81" i="1" l="1"/>
  <c r="I8" i="1" s="1"/>
  <c r="D72" i="1"/>
  <c r="D73" i="1" l="1"/>
  <c r="F72" i="1"/>
  <c r="F56" i="1"/>
  <c r="F73" i="1" l="1"/>
  <c r="D74" i="1"/>
  <c r="F55" i="1"/>
  <c r="F53" i="1"/>
  <c r="F51" i="1"/>
  <c r="D75" i="1" l="1"/>
  <c r="F74" i="1"/>
  <c r="D76" i="1" l="1"/>
  <c r="F75" i="1"/>
  <c r="D29" i="1"/>
  <c r="F29" i="1" s="1"/>
  <c r="F27" i="1"/>
  <c r="F25" i="1"/>
  <c r="F30" i="1"/>
  <c r="F28" i="1"/>
  <c r="F21" i="1"/>
  <c r="F20" i="1"/>
  <c r="D77" i="1" l="1"/>
  <c r="F76" i="1"/>
  <c r="F83" i="1"/>
  <c r="D38" i="1"/>
  <c r="F35" i="1"/>
  <c r="F34" i="1"/>
  <c r="F32" i="1"/>
  <c r="E31" i="1"/>
  <c r="F19" i="1"/>
  <c r="F77" i="1" l="1"/>
  <c r="D78" i="1"/>
  <c r="F57" i="1"/>
  <c r="F61" i="1"/>
  <c r="F33" i="1"/>
  <c r="F31" i="1"/>
  <c r="F16" i="1"/>
  <c r="F36" i="1"/>
  <c r="F37" i="1"/>
  <c r="F38" i="1"/>
  <c r="F26" i="1"/>
  <c r="F18" i="1"/>
  <c r="F23" i="1" s="1"/>
  <c r="F86" i="1"/>
  <c r="F85" i="1"/>
  <c r="F84" i="1" l="1"/>
  <c r="D79" i="1"/>
  <c r="F78" i="1"/>
  <c r="F39" i="1"/>
  <c r="F79" i="1" l="1"/>
  <c r="F80" i="1" s="1"/>
  <c r="F63" i="1"/>
  <c r="C1" i="1" l="1"/>
  <c r="F43" i="1" l="1"/>
  <c r="F46" i="1"/>
  <c r="F65" i="1" l="1"/>
  <c r="F67" i="1" s="1"/>
  <c r="F41" i="1"/>
  <c r="F42" i="1"/>
  <c r="F44" i="1" l="1"/>
  <c r="F47" i="1" l="1"/>
  <c r="G8" i="1" s="1"/>
  <c r="F48" i="1" l="1"/>
  <c r="F68" i="1" s="1"/>
  <c r="A1" i="1"/>
  <c r="F69" i="1" l="1"/>
  <c r="F70" i="1" s="1"/>
  <c r="F82" i="1" l="1"/>
  <c r="F105" i="1" l="1"/>
  <c r="F106" i="1" l="1"/>
  <c r="H8" i="1"/>
</calcChain>
</file>

<file path=xl/sharedStrings.xml><?xml version="1.0" encoding="utf-8"?>
<sst xmlns="http://schemas.openxmlformats.org/spreadsheetml/2006/main" count="196" uniqueCount="129">
  <si>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</si>
  <si>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</si>
  <si>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</si>
  <si>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</si>
  <si>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</si>
  <si>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</si>
  <si>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</si>
  <si>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</si>
  <si>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</si>
  <si>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</si>
  <si>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</si>
  <si>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</si>
  <si>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</si>
  <si>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</si>
  <si>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</si>
  <si>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</si>
  <si>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Монтаж сп</t>
  </si>
  <si>
    <t>маш/час</t>
  </si>
  <si>
    <t>ИТОГО общестроительные работы</t>
  </si>
  <si>
    <t>Раздел 2. Модули</t>
  </si>
  <si>
    <t xml:space="preserve">Монтаж дверей </t>
  </si>
  <si>
    <t>Разметка и вынос осей</t>
  </si>
  <si>
    <t>чел/час</t>
  </si>
  <si>
    <t xml:space="preserve">ПОЛ </t>
  </si>
  <si>
    <t>Раздел 1. Фундамент</t>
  </si>
  <si>
    <t>СТЕНЫ</t>
  </si>
  <si>
    <t>ПОТОЛОК</t>
  </si>
  <si>
    <t>Цена за м2:</t>
  </si>
  <si>
    <t>Общая площадь, м2:</t>
  </si>
  <si>
    <t>Толщина сэндвич-панелей (стены/потолок/пол), мм: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</si>
  <si>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</si>
  <si>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</si>
  <si>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</si>
  <si>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</si>
  <si>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к-т</t>
  </si>
  <si>
    <t>Конструкции металлические ферм</t>
  </si>
  <si>
    <t>Монтаж металлоконструкций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</si>
  <si>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</si>
  <si>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</si>
  <si>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</si>
  <si>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</si>
  <si>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</si>
  <si>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</si>
  <si>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</si>
  <si>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</si>
  <si>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Укладка кафеля на пол</t>
  </si>
  <si>
    <t>Клей для кафеля и керамогранита</t>
  </si>
  <si>
    <t>Монтаж облицовки потолков</t>
  </si>
  <si>
    <t>%</t>
  </si>
  <si>
    <t>Монтаж обрешётки кровли из доски б=25мм с прозорами</t>
  </si>
  <si>
    <t>Доска б=25мм обработанная огнезащитным составом</t>
  </si>
  <si>
    <t>Комплектующие для подсистемы (кронштейны, профиль, соединители, саморезы)</t>
  </si>
  <si>
    <t>Монтаж облицовки стен</t>
  </si>
  <si>
    <t>кг</t>
  </si>
  <si>
    <t>Плитка для пола Соло Крема</t>
  </si>
  <si>
    <t>тн</t>
  </si>
  <si>
    <t>м3</t>
  </si>
  <si>
    <t>Унитаз с обвязкой</t>
  </si>
  <si>
    <t>Раковина + смеситель с обвязкой</t>
  </si>
  <si>
    <t>Цоколь из профлиста на подсистеме (работа + материал)</t>
  </si>
  <si>
    <t>м</t>
  </si>
  <si>
    <t>Профлист Н44</t>
  </si>
  <si>
    <t>Монтаж кровли из профлиста</t>
  </si>
  <si>
    <t>Двери внутренние стандартные</t>
  </si>
  <si>
    <t>Укладка линолеума</t>
  </si>
  <si>
    <t xml:space="preserve">Линолеум </t>
  </si>
  <si>
    <t>сан.узлы, КУИ</t>
  </si>
  <si>
    <t>Панели ПВХ с комплектующими (для помещений с влажным режимом)</t>
  </si>
  <si>
    <t>Электрика  (материалы)</t>
  </si>
  <si>
    <t>Электрика (монтаж)</t>
  </si>
  <si>
    <t>Водоснабжение, канализация (материалы)</t>
  </si>
  <si>
    <t>Водоснабжение, канализация</t>
  </si>
  <si>
    <t>АПС (материалы)</t>
  </si>
  <si>
    <t>АПС (монтаж)</t>
  </si>
  <si>
    <t>Раздел 3. Кровля</t>
  </si>
  <si>
    <t>Раздел 4. Проемы (стандартные окна включены в стоимость модулей)</t>
  </si>
  <si>
    <t xml:space="preserve">Раздел 5. Внутренние перегородки </t>
  </si>
  <si>
    <t>Раздел 6. Отделочные работы</t>
  </si>
  <si>
    <t>рейс</t>
  </si>
  <si>
    <t>Внутренняя высота:</t>
  </si>
  <si>
    <t>Винтовые сваи диам.114мм L=3,5м.</t>
  </si>
  <si>
    <t>Буроям</t>
  </si>
  <si>
    <t>Монтаж свай винтовых</t>
  </si>
  <si>
    <t>Дверь входная металлическая 0,91*2,1м</t>
  </si>
  <si>
    <t>Неучтенные работы и материалы (около 1 %)</t>
  </si>
  <si>
    <t>КОЛИЧЕСТВО МАШИН НА ДОСТАВКУ</t>
  </si>
  <si>
    <t>Электроконветор 1,5 кВт с термостатом</t>
  </si>
  <si>
    <t xml:space="preserve">Вентиляция (материалы) </t>
  </si>
  <si>
    <t>Вентиляция (монтаж)</t>
  </si>
  <si>
    <t>-</t>
  </si>
  <si>
    <t xml:space="preserve">Панели ПВХ </t>
  </si>
  <si>
    <t>санузлы</t>
  </si>
  <si>
    <t xml:space="preserve">Раздел 7. Инженерные сети </t>
  </si>
  <si>
    <t>Раздел 8. Проектные работы</t>
  </si>
  <si>
    <t>Раздел 9. Накладные расходы</t>
  </si>
  <si>
    <t>Раздел 10. Аренда автокрана</t>
  </si>
  <si>
    <t>Раздел 11. Сантехническое оборудование:</t>
  </si>
  <si>
    <t>Раздел 12. Мебель:</t>
  </si>
  <si>
    <t>ТМЦ</t>
  </si>
  <si>
    <t>Монтаж</t>
  </si>
  <si>
    <t>Проект</t>
  </si>
  <si>
    <t>МЗ КПП</t>
  </si>
  <si>
    <t>ЯНАО, порт Сабетта</t>
  </si>
  <si>
    <t>200/200/250</t>
  </si>
  <si>
    <t>Модуль без 1 длинной и 1 короткой  стороны, 6,229*2,434м, 200/200/250</t>
  </si>
  <si>
    <t>Модуль без 2 длинных и 1 короткой сторон, 6,229*2,434м, 200/200/250</t>
  </si>
  <si>
    <t>ОАО ЦПКП Оборонпромкомплекс</t>
  </si>
  <si>
    <t>Монтаж металлоконструкций крыльц</t>
  </si>
  <si>
    <t>Раздел 7. Лестницы, крыльца, тамбура</t>
  </si>
  <si>
    <t>Стол письменный 1200х600мм</t>
  </si>
  <si>
    <t>шт.</t>
  </si>
  <si>
    <t>Шкаф офисный 600*400*1900 низ тумба, верх полки+стекл.дверцы</t>
  </si>
  <si>
    <t>Кресла офисные</t>
  </si>
  <si>
    <t>Стулья офисные</t>
  </si>
  <si>
    <t>Шкаф для одежды ЛДСП с полками 600х600х1800мм</t>
  </si>
  <si>
    <t>Водонагреватель проточный 3кВт</t>
  </si>
  <si>
    <t>Тумба 450х450мм</t>
  </si>
  <si>
    <t>Стол для переговоров 1400х800мм</t>
  </si>
  <si>
    <t>Септик 5 м3 с монтажём и присоединением под ключ</t>
  </si>
  <si>
    <t>Насосная станция Unipump Акваробот JET 80LA</t>
  </si>
  <si>
    <t>Настенная сплит-система Samsung AR07HQFSAWK/ER</t>
  </si>
  <si>
    <t>Ёмкость ПВХ, 1000л</t>
  </si>
  <si>
    <t>SKAT LT-2330 LED светильник аварийного освещения</t>
  </si>
  <si>
    <t xml:space="preserve">Раздел 13. Доставка </t>
  </si>
  <si>
    <t>Конструкции металлические крыльц с навесом  0,4тн</t>
  </si>
  <si>
    <t>сан.узлы, тамбура</t>
  </si>
  <si>
    <t>остальные</t>
  </si>
  <si>
    <t>Вешалка для одежды</t>
  </si>
  <si>
    <t>Тепловая завеса Ballu BHC-3.000SB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</si>
</sst>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right" wrapText="1"/>
    </xf>
    <xf numFmtId="0" fontId="14" fillId="0" borderId="2" xfId="0" applyFont="1" applyBorder="1" applyAlignment="1" applyProtection="1"/>
    <xf numFmtId="0" fontId="5" fillId="4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4" fontId="16" fillId="3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44" fontId="19" fillId="0" borderId="1" xfId="1" applyFont="1" applyFill="1" applyBorder="1" applyAlignment="1">
      <alignment wrapText="1"/>
    </xf>
    <xf numFmtId="44" fontId="20" fillId="0" borderId="1" xfId="1" applyFont="1" applyFill="1" applyBorder="1" applyAlignment="1">
      <alignment horizont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44" fontId="0" fillId="2" borderId="4" xfId="1" applyFont="1" applyFill="1" applyBorder="1" applyAlignment="1">
      <alignment vertical="center" wrapText="1"/>
    </xf>
    <xf numFmtId="44" fontId="2" fillId="2" borderId="4" xfId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0;&#1047;%20&#1086;&#1073;&#1097;&#1077;&#1078;&#1080;&#1090;&#1080;&#1077;%203&#1101;&#1090;,%203535&#1084;2%20-%20&#1057;&#1077;&#1074;&#1077;&#1088;&#1085;&#1099;&#1081;%20&#1071;&#1084;&#1072;&#1083;\&#1057;&#1084;&#1077;&#1090;&#1072;%20&#1085;&#1072;%20&#1050;&#1047;%20&#1086;&#1073;&#1097;&#1077;&#1078;&#1080;&#1090;&#1080;&#1077;%203&#1101;&#1090;,%203535&#1084;2%20-%20&#1057;&#1077;&#1074;&#1077;&#1088;&#1085;&#1099;&#1081;%20&#1071;&#1084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 refreshError="1"/>
      <sheetData sheetId="1" refreshError="1"/>
      <sheetData sheetId="2" refreshError="1">
        <row r="1">
          <cell r="A1" t="str">
            <v>-</v>
          </cell>
        </row>
        <row r="2">
          <cell r="A2" t="str">
            <v>Бетон В 20</v>
          </cell>
        </row>
        <row r="3">
          <cell r="A3" t="str">
            <v>Арматура</v>
          </cell>
        </row>
        <row r="4">
          <cell r="A4" t="str">
            <v>Закладные детали, болты и прочее</v>
          </cell>
        </row>
        <row r="5">
          <cell r="A5" t="str">
            <v>Устройство ж/б конструкций</v>
          </cell>
        </row>
        <row r="6">
          <cell r="A6" t="str">
            <v>Изготовление арматурных сеток и каркасов</v>
          </cell>
        </row>
        <row r="7">
          <cell r="A7" t="str">
            <v>Опалубка и прочие материалы</v>
          </cell>
        </row>
        <row r="8">
          <cell r="A8" t="str">
            <v>Бетон В 20</v>
          </cell>
        </row>
        <row r="9">
          <cell r="A9" t="str">
            <v>Арматура</v>
          </cell>
        </row>
        <row r="10">
          <cell r="A10" t="str">
            <v>Устройство ж/б</v>
          </cell>
        </row>
        <row r="11">
          <cell r="A11" t="str">
            <v>Опалубка и прочие материалы</v>
          </cell>
        </row>
        <row r="12">
          <cell r="A12" t="str">
            <v>Битум для гидроизоляции</v>
          </cell>
        </row>
        <row r="13">
          <cell r="A13" t="str">
            <v>Гидроизоляция фундаментов, включая фундамент под колонны</v>
          </cell>
        </row>
        <row r="14">
          <cell r="A14" t="str">
            <v>Утеплитель пенополистирол 100 мм</v>
          </cell>
        </row>
        <row r="15">
          <cell r="A15" t="str">
            <v>Устройство утеплителя</v>
          </cell>
        </row>
        <row r="16">
          <cell r="A16" t="str">
            <v>Бурение скважин диам.100-200мм с погружением обсадной трубы</v>
          </cell>
        </row>
        <row r="17">
          <cell r="A17" t="str">
            <v>Бурение скважин диам.200-300мм с погружением обсадной трубы</v>
          </cell>
        </row>
        <row r="18">
          <cell r="A18" t="str">
            <v>Обсадная труба Ду 299х7,5мм</v>
          </cell>
        </row>
        <row r="19">
          <cell r="A19" t="str">
            <v>Заполнение полых свай бетоном</v>
          </cell>
        </row>
        <row r="20">
          <cell r="A20" t="str">
            <v>Приготовление бетона В15</v>
          </cell>
        </row>
        <row r="21">
          <cell r="A21" t="str">
            <v>Цемент М-600</v>
          </cell>
        </row>
        <row r="22">
          <cell r="A22" t="str">
            <v>Щебень строительный ( фракция 20-40)</v>
          </cell>
        </row>
        <row r="23">
          <cell r="A23" t="str">
            <v>Песок</v>
          </cell>
        </row>
        <row r="24">
          <cell r="A24" t="str">
            <v>Вода</v>
          </cell>
        </row>
        <row r="25">
          <cell r="A25" t="str">
            <v>Антикорозионная защита оголовков свай</v>
          </cell>
        </row>
        <row r="26">
          <cell r="A26" t="str">
            <v>Грунтовка ГФ-021</v>
          </cell>
        </row>
        <row r="27">
          <cell r="A27" t="str">
            <v>Мастика "Вектор" 0,25 кг/м2</v>
          </cell>
        </row>
        <row r="28">
          <cell r="A28" t="str">
            <v>Устройство песчанного основания</v>
          </cell>
        </row>
        <row r="29">
          <cell r="A29" t="str">
            <v>Устройство стен фундаментов из блоков ФБС</v>
          </cell>
        </row>
        <row r="30">
          <cell r="A30" t="str">
            <v>Блоки ФБС 24.3.6т</v>
          </cell>
        </row>
        <row r="31">
          <cell r="A31" t="str">
            <v>Устройство ж/б конструкций монолитного пояса</v>
          </cell>
        </row>
        <row r="32">
          <cell r="A32" t="str">
            <v>Битум для гидроизоляции</v>
          </cell>
        </row>
        <row r="33">
          <cell r="A33" t="str">
            <v>Буроям</v>
          </cell>
        </row>
        <row r="34">
          <cell r="A34" t="str">
            <v>Винтовые сваи диам.114мм L=2,5м.</v>
          </cell>
        </row>
        <row r="35">
          <cell r="A35" t="str">
            <v>Винтовые сваи диам.114мм L=3,5м.</v>
          </cell>
        </row>
        <row r="36">
          <cell r="A36" t="str">
            <v>Винтовые сваи диам.76мм L=2,5м.</v>
          </cell>
        </row>
        <row r="37">
          <cell r="A37" t="str">
            <v>Винтовые сваи диам.76мм L=3,5м.</v>
          </cell>
        </row>
        <row r="38">
          <cell r="A38" t="str">
            <v>Гидроизоляция фундаментов, включая фундамент под колонны</v>
          </cell>
        </row>
        <row r="39">
          <cell r="A39" t="str">
            <v>Закладные детали, болты и прочее</v>
          </cell>
        </row>
        <row r="40">
          <cell r="A40" t="str">
            <v>Опалубка и прочие материалы</v>
          </cell>
        </row>
        <row r="41">
          <cell r="A41" t="str">
            <v>Опалубка и прочие материалы</v>
          </cell>
        </row>
        <row r="42">
          <cell r="A42" t="str">
            <v>Устройство ж/б конструкций</v>
          </cell>
        </row>
        <row r="43">
          <cell r="A43" t="str">
            <v>Устройство утеплителя</v>
          </cell>
        </row>
        <row r="44">
          <cell r="A44" t="str">
            <v>Утеплитель пенополистирол 100 мм</v>
          </cell>
        </row>
        <row r="45">
          <cell r="A45" t="str">
            <v>Монтаж свай винтовых</v>
          </cell>
        </row>
        <row r="46">
          <cell r="A46" t="str">
            <v>Монтаж металлоконструкций обвязки огловков свай</v>
          </cell>
        </row>
        <row r="47">
          <cell r="A47" t="str">
            <v>Металлоконструкции обвязки оголовков свай из швеллера 20П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</sheetData>
      <sheetData sheetId="3" refreshError="1"/>
      <sheetData sheetId="4" refreshError="1"/>
      <sheetData sheetId="5" refreshError="1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стеновых</v>
          </cell>
        </row>
        <row r="8">
          <cell r="A8" t="str">
            <v>Кассета кровли, б=100мм</v>
          </cell>
        </row>
        <row r="9">
          <cell r="A9" t="str">
            <v>Кассета кровли, б=150мм</v>
          </cell>
        </row>
        <row r="10">
          <cell r="A10" t="str">
            <v>Кассета кровли, б=200мм</v>
          </cell>
        </row>
        <row r="11">
          <cell r="A11" t="str">
            <v>Кассета кровли, б=200мм</v>
          </cell>
        </row>
        <row r="12">
          <cell r="A12" t="str">
            <v>Кассета кровли, б=250мм</v>
          </cell>
        </row>
        <row r="13">
          <cell r="A13" t="str">
            <v>Кассета кровли, б=300мм</v>
          </cell>
        </row>
        <row r="14">
          <cell r="A14" t="str">
            <v>Кассета пола, б=100мм</v>
          </cell>
        </row>
        <row r="15">
          <cell r="A15" t="str">
            <v>Кассета пола, б=150мм</v>
          </cell>
        </row>
        <row r="16">
          <cell r="A16" t="str">
            <v>Кассета пола, б=200мм</v>
          </cell>
        </row>
        <row r="17">
          <cell r="A17" t="str">
            <v>Кассета пола, б=200мм</v>
          </cell>
        </row>
        <row r="18">
          <cell r="A18" t="str">
            <v>Кассета пола, б=250мм</v>
          </cell>
        </row>
        <row r="19">
          <cell r="A19" t="str">
            <v>Кассета пола, б=250мм</v>
          </cell>
        </row>
        <row r="20">
          <cell r="A20" t="str">
            <v>Крепеж, доборные, пена и тд</v>
          </cell>
        </row>
        <row r="21">
          <cell r="A21" t="str">
            <v>Модуль без 1 длинной и 1короткой стороны, 6,229х2,434м, 150/200/200</v>
          </cell>
        </row>
        <row r="22">
          <cell r="A22" t="str">
            <v>Модуль без 1 длинной и 1короткой стороны, 6,229х2,434м, 200/300/250</v>
          </cell>
        </row>
        <row r="23">
          <cell r="A23" t="str">
            <v>Модуль без 1 длинной и 1короткой стороны, 6,229х2,434м, б=100мм</v>
          </cell>
        </row>
        <row r="24">
          <cell r="A24" t="str">
            <v>Модуль без 1 длинной и 1короткой стороны, 6,229х2,434м, б=150мм</v>
          </cell>
        </row>
        <row r="25">
          <cell r="A25" t="str">
            <v>Модуль без 1 длинной и 1короткой стороны, 6,229х2,434м, б=200мм</v>
          </cell>
        </row>
        <row r="26">
          <cell r="A26" t="str">
            <v>Модуль без 1 длинной и 1короткой стороны, 6,229х2,434м, б=250мм</v>
          </cell>
        </row>
        <row r="27">
          <cell r="A27" t="str">
            <v>Модуль без 1 длинной стороны, 6,229х2,434м, 150/200/200</v>
          </cell>
        </row>
        <row r="28">
          <cell r="A28" t="str">
            <v>Модуль без 1 длинной стороны, 6,229х2,434м, 200/300/250</v>
          </cell>
        </row>
        <row r="29">
          <cell r="A29" t="str">
            <v>Модуль без 1 длинной стороны, 6,229х2,434м, б=100мм</v>
          </cell>
        </row>
        <row r="30">
          <cell r="A30" t="str">
            <v>Модуль без 1 длинной стороны, 6,229х2,434м, б=150мм</v>
          </cell>
        </row>
        <row r="31">
          <cell r="A31" t="str">
            <v>Модуль без 1 длинной стороны, 6,229х2,434м, б=200мм</v>
          </cell>
        </row>
        <row r="32">
          <cell r="A32" t="str">
            <v>Модуль без 1 длинной стороны, 6,229х2,434м, б=250мм</v>
          </cell>
        </row>
        <row r="33">
          <cell r="A33" t="str">
            <v>Модуль без 1 короткой стороны, 6,229х2,434м, 150/200/200</v>
          </cell>
        </row>
        <row r="34">
          <cell r="A34" t="str">
            <v>Модуль без 1 короткой стороны, 6,229х2,434м, 200/300/250</v>
          </cell>
        </row>
        <row r="35">
          <cell r="A35" t="str">
            <v>Модуль без 1 короткой стороны, 6,229х2,434м, б=100мм</v>
          </cell>
        </row>
        <row r="36">
          <cell r="A36" t="str">
            <v>Модуль без 1 короткой стороны, 6,229х2,434м, б=150мм</v>
          </cell>
        </row>
        <row r="37">
          <cell r="A37" t="str">
            <v>Модуль без 1 короткой стороны, 6,229х2,434м, б=200мм</v>
          </cell>
        </row>
        <row r="38">
          <cell r="A38" t="str">
            <v>Модуль без 1 короткой стороны, 6,229х2,434м, б=250мм</v>
          </cell>
        </row>
        <row r="39">
          <cell r="A39" t="str">
            <v>Модуль без 2 длинных и 1короткой стороны, 6,229х2,434м, 150/200/200</v>
          </cell>
        </row>
        <row r="40">
          <cell r="A40" t="str">
            <v>Модуль без 2 длинных и 1короткой стороны, 6,229х2,434м, 200/300/250</v>
          </cell>
        </row>
        <row r="41">
          <cell r="A41" t="str">
            <v>Модуль без 2 длинных и 1короткой стороны, 6,229х2,434м, б=100мм</v>
          </cell>
        </row>
        <row r="42">
          <cell r="A42" t="str">
            <v>Модуль без 2 длинных и 1короткой стороны, 6,229х2,434м, б=150мм</v>
          </cell>
        </row>
        <row r="43">
          <cell r="A43" t="str">
            <v>Модуль без 2 длинных и 1короткой стороны, 6,229х2,434м, б=200мм</v>
          </cell>
        </row>
        <row r="44">
          <cell r="A44" t="str">
            <v>Модуль без 2 длинных и 1короткой стороны, 6,229х2,434м, б=250мм</v>
          </cell>
        </row>
        <row r="45">
          <cell r="A45" t="str">
            <v>Модуль без 2 длинных сторон, 6,229х2,434м, 150/200/200</v>
          </cell>
        </row>
        <row r="46">
          <cell r="A46" t="str">
            <v>Модуль без 2 длинных сторон, 6,229х2,434м, 200/300/250</v>
          </cell>
        </row>
        <row r="47">
          <cell r="A47" t="str">
            <v>Модуль без 2 длинных сторон, 6,229х2,434м, б=100мм</v>
          </cell>
        </row>
        <row r="48">
          <cell r="A48" t="str">
            <v>Модуль без 2 длинных сторон, 6,229х2,434м, б=150мм</v>
          </cell>
        </row>
        <row r="49">
          <cell r="A49" t="str">
            <v>Модуль без 2 длинных сторон, 6,229х2,434м, б=200мм</v>
          </cell>
        </row>
        <row r="50">
          <cell r="A50" t="str">
            <v>Модуль без 2 длинных сторон, 6,229х2,434м, б=250мм</v>
          </cell>
        </row>
        <row r="51">
          <cell r="A51" t="str">
            <v>Модуль без 2 коротких и 1длинной стороны, 6,229х2,434м, 150/200/200</v>
          </cell>
        </row>
        <row r="52">
          <cell r="A52" t="str">
            <v>Модуль без 2 коротких и 1длинной стороны, 6,229х2,434м, 200/300/250</v>
          </cell>
        </row>
        <row r="53">
          <cell r="A53" t="str">
            <v>Модуль без 2 коротких и 1длинной стороны, 6,229х2,434м, б=100мм</v>
          </cell>
        </row>
        <row r="54">
          <cell r="A54" t="str">
            <v>Модуль без 2 коротких и 1длинной стороны, 6,229х2,434м, б=150мм</v>
          </cell>
        </row>
        <row r="55">
          <cell r="A55" t="str">
            <v>Модуль без 2 коротких и 1длинной стороны, 6,229х2,434м, б=200мм</v>
          </cell>
        </row>
        <row r="56">
          <cell r="A56" t="str">
            <v>Модуль без 2 коротких и 1длинной стороны, 6,229х2,434м, б=250мм</v>
          </cell>
        </row>
        <row r="57">
          <cell r="A57" t="str">
            <v>Модуль без 2 коротких сторон, 6,229х2,434м, 150/200/200</v>
          </cell>
        </row>
        <row r="58">
          <cell r="A58" t="str">
            <v>Модуль без 2 коротких сторон, 6,229х2,434м, 200/300/250</v>
          </cell>
        </row>
        <row r="59">
          <cell r="A59" t="str">
            <v>Модуль без 2 коротких сторон, 6,229х2,434м, б=100мм</v>
          </cell>
        </row>
        <row r="60">
          <cell r="A60" t="str">
            <v>Модуль без 2 коротких сторон, 6,229х2,434м, б=150мм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 refreshError="1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кровельных</v>
          </cell>
        </row>
        <row r="8">
          <cell r="A8" t="str">
            <v>Монтаж кровли из металлочерепицы</v>
          </cell>
        </row>
        <row r="9">
          <cell r="A9" t="str">
            <v>Металлочерепица б=0,7мм</v>
          </cell>
        </row>
        <row r="10">
          <cell r="A10" t="str">
            <v>Монтаж обрешётки кровли из доски б=25мм с прозорами</v>
          </cell>
        </row>
        <row r="11">
          <cell r="A11" t="str">
            <v>Доска б=25мм обработанная огнезащитным составом</v>
          </cell>
        </row>
        <row r="12">
          <cell r="A12" t="str">
            <v>Установка кровельного ограждения</v>
          </cell>
        </row>
        <row r="13">
          <cell r="A13" t="str">
            <v>Ограждение кровли</v>
          </cell>
        </row>
        <row r="14">
          <cell r="A14" t="str">
            <v>Монтаж водостока</v>
          </cell>
        </row>
        <row r="15">
          <cell r="A15" t="str">
            <v>Жёлоб водосточный, труба, крепёж</v>
          </cell>
        </row>
        <row r="16">
          <cell r="A16" t="str">
            <v>Установка водосточных воронок</v>
          </cell>
        </row>
        <row r="17">
          <cell r="A17" t="str">
            <v>Воронка водосточная</v>
          </cell>
        </row>
        <row r="18">
          <cell r="A18" t="str">
            <v>Монтаж конькового нащельника</v>
          </cell>
        </row>
        <row r="19">
          <cell r="A19" t="str">
            <v>Подшиф свеса перфорированной планкой</v>
          </cell>
        </row>
        <row r="20">
          <cell r="A20" t="str">
            <v>Перфорированная планка Софит Snow Bird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 xml:space="preserve">    Бикрост ЭПП 15 м</v>
          </cell>
        </row>
        <row r="27">
          <cell r="A27" t="str">
            <v xml:space="preserve">    доборный элемент 0,7*500мм</v>
          </cell>
        </row>
        <row r="28">
          <cell r="A28" t="str">
            <v xml:space="preserve">    доборный элемент 0,7*700мм</v>
          </cell>
        </row>
        <row r="29">
          <cell r="A29" t="str">
            <v xml:space="preserve">    мембрана ПЛАСТФОИЛ NORD 1.2мм</v>
          </cell>
        </row>
        <row r="30">
          <cell r="A30" t="str">
            <v xml:space="preserve">    минераловатные плиты Лайнрок руф 50мм</v>
          </cell>
        </row>
        <row r="31">
          <cell r="A31" t="str">
            <v xml:space="preserve">    минеральная плита Лайнрок РУФ Н</v>
          </cell>
        </row>
        <row r="32">
          <cell r="A32" t="str">
            <v xml:space="preserve">    плиты пеноплекс 100мм</v>
          </cell>
        </row>
        <row r="33">
          <cell r="A33" t="str">
            <v>профнастил оцинкованный Н114-750-0,9, полимерно-окрашенный</v>
          </cell>
        </row>
        <row r="34">
          <cell r="A34" t="str">
            <v>профнастил оцинкованный С21-1000-0,7, полимерно-окрашенный</v>
          </cell>
        </row>
        <row r="35">
          <cell r="A35" t="str">
            <v xml:space="preserve">    разделительный слой из пленки геотекстиль</v>
          </cell>
        </row>
        <row r="36">
          <cell r="A36" t="str">
            <v>Облицовка фронтонов профлистом</v>
          </cell>
        </row>
        <row r="37">
          <cell r="A37" t="str">
            <v>Ограждение кровли h=0,8м, 6кг/м.п.</v>
          </cell>
        </row>
        <row r="38">
          <cell r="A38" t="str">
            <v>устройство кровельного ограждения</v>
          </cell>
        </row>
        <row r="39">
          <cell r="A39" t="str">
            <v>Водосток</v>
          </cell>
        </row>
        <row r="40">
          <cell r="A40" t="str">
            <v>доборный элемент 0,7*...</v>
          </cell>
        </row>
        <row r="41">
          <cell r="A41" t="str">
            <v>Конструкции металлические въездных пандусов 1,2м</v>
          </cell>
        </row>
        <row r="42">
          <cell r="A42" t="str">
            <v>Конструкции металлические крыльц 1,2м</v>
          </cell>
        </row>
        <row r="43">
          <cell r="A43" t="str">
            <v>Конструкции металлические ферм</v>
          </cell>
        </row>
        <row r="44">
          <cell r="A44" t="str">
            <v>Крепеж, доборные, пена и тд</v>
          </cell>
        </row>
        <row r="45">
          <cell r="A45" t="str">
            <v>Монтаж кровли (двухскатная)</v>
          </cell>
        </row>
        <row r="46">
          <cell r="A46" t="str">
            <v>Монтаж металлоконструкций</v>
          </cell>
        </row>
        <row r="47">
          <cell r="A47" t="str">
            <v>Монтаж сендвичпанелей кровельных</v>
          </cell>
        </row>
        <row r="48">
          <cell r="A48" t="str">
            <v>Пиломатериал, доска</v>
          </cell>
        </row>
        <row r="49">
          <cell r="A49" t="str">
            <v>Профлист Н44</v>
          </cell>
        </row>
        <row r="50">
          <cell r="A50" t="str">
            <v>Сэндвичпанели б=100 мм</v>
          </cell>
        </row>
        <row r="51">
          <cell r="A51" t="str">
            <v>Сэндвичпанели б=150 мм</v>
          </cell>
        </row>
        <row r="52">
          <cell r="A52" t="str">
            <v>Сэндвичпанели б=200 мм</v>
          </cell>
        </row>
        <row r="53">
          <cell r="A53" t="str">
            <v>Устройство водостока</v>
          </cell>
        </row>
        <row r="54">
          <cell r="A54" t="str">
            <v>швеллер 10</v>
          </cell>
        </row>
        <row r="55">
          <cell r="A55" t="str">
            <v>Эксплуатация автокрана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-</v>
          </cell>
        </row>
        <row r="2">
          <cell r="A2" t="str">
            <v xml:space="preserve">СТЕНЫ </v>
          </cell>
        </row>
        <row r="3">
          <cell r="A3" t="str">
            <v>Вагонка ПВХ Белая 100 мм (для помещ.с влажным режимом), 120р/м2</v>
          </cell>
        </row>
        <row r="4">
          <cell r="A4" t="str">
            <v>ЕвроВагонка 14х90х2500, 235р/м2</v>
          </cell>
        </row>
        <row r="5">
          <cell r="A5" t="str">
            <v>Керабуд Оникс 3</v>
          </cell>
        </row>
        <row r="6">
          <cell r="A6" t="str">
            <v>Комплектующие для подсистемы (кронштейны, профиль, соединители, саморезы)</v>
          </cell>
        </row>
        <row r="7">
          <cell r="A7" t="str">
            <v>Монтаж облицовки стен</v>
          </cell>
        </row>
        <row r="8">
          <cell r="A8" t="str">
            <v>Монтаж облицовки стен кафелем</v>
          </cell>
        </row>
        <row r="9">
          <cell r="A9" t="str">
            <v>Нофломат, светлых тонов</v>
          </cell>
        </row>
        <row r="10">
          <cell r="A10" t="str">
            <v>Панели ПВХ , 165р/м2</v>
          </cell>
        </row>
        <row r="11">
          <cell r="A11" t="str">
            <v>Панель МДФ Кроностар Стандарт, 173р/м2</v>
          </cell>
        </row>
        <row r="12">
          <cell r="A12" t="str">
            <v>Панель стеновая МДФ Бук восточный 2700*240*6, 163р/м2</v>
          </cell>
        </row>
        <row r="13">
          <cell r="A13" t="str">
            <v>Плитка настенная Береста желтая 20*30, 414р/м2</v>
          </cell>
        </row>
        <row r="14">
          <cell r="A14" t="str">
            <v>Плитка настенная Сахара песочная 25*33, 356р/м2</v>
          </cell>
        </row>
        <row r="15">
          <cell r="A15" t="str">
            <v>Клей для кафеля и керамогранита</v>
          </cell>
        </row>
        <row r="16">
          <cell r="A16" t="str">
            <v>Стекломагниевый лист, 130р/м2</v>
          </cell>
        </row>
        <row r="17">
          <cell r="A17" t="str">
            <v>ЦСП 10мм* 1200*3600, окрашенные декоративной краской св. серого цвета</v>
          </cell>
        </row>
        <row r="18">
          <cell r="A18" t="str">
            <v>Шпатлёвка стен под окраску</v>
          </cell>
        </row>
        <row r="19">
          <cell r="A19" t="str">
            <v>Сухая шпатлёвочная смесь</v>
          </cell>
        </row>
        <row r="20">
          <cell r="A20" t="str">
            <v>Выравнивание стен штукатурным составом</v>
          </cell>
        </row>
        <row r="21">
          <cell r="A21" t="str">
            <v>Сухие штукатурные смеси</v>
          </cell>
        </row>
        <row r="22">
          <cell r="A22" t="str">
            <v>Наклеивание обоев</v>
          </cell>
        </row>
        <row r="23">
          <cell r="A23" t="str">
            <v>Обои</v>
          </cell>
        </row>
        <row r="24">
          <cell r="A24" t="str">
            <v>ПОЛ</v>
          </cell>
        </row>
        <row r="25">
          <cell r="A25" t="str">
            <v>Раствор М100</v>
          </cell>
        </row>
        <row r="26">
          <cell r="A26" t="str">
            <v>Грязезащитное резиновое покрытие</v>
          </cell>
        </row>
        <row r="27">
          <cell r="A27" t="str">
            <v>Износостойкий линолеум</v>
          </cell>
        </row>
        <row r="28">
          <cell r="A28" t="str">
            <v>Линолеум</v>
          </cell>
        </row>
        <row r="29">
          <cell r="A29" t="str">
            <v xml:space="preserve">Лист г/к 5 рифленый ГОСТ 8568-77 1500х6000 3СП </v>
          </cell>
        </row>
        <row r="30">
          <cell r="A30" t="str">
            <v>Монтаж стального покрытия</v>
          </cell>
        </row>
        <row r="31">
          <cell r="A31" t="str">
            <v>Плитка для пола</v>
          </cell>
        </row>
        <row r="32">
          <cell r="A32" t="str">
            <v>Плитка для пола керабуд Астория 3П 30*30</v>
          </cell>
        </row>
        <row r="33">
          <cell r="A33" t="str">
            <v>Плитка для пола Соло Крема 300*300</v>
          </cell>
        </row>
        <row r="34">
          <cell r="A34" t="str">
            <v>Плитка для пола Соло Крема 300*300, шероховатая</v>
          </cell>
        </row>
        <row r="35">
          <cell r="A35" t="str">
            <v>Клей для кафеля и керамогранита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</row>
        <row r="37">
          <cell r="A37" t="str">
            <v>Металлический рифленый лист 3 мм</v>
          </cell>
        </row>
        <row r="38">
          <cell r="A38" t="str">
            <v>Устройство цем-песчанной стяжки б=20мм</v>
          </cell>
        </row>
        <row r="39">
          <cell r="A39" t="str">
            <v>Укладка грязезащитного покрытия</v>
          </cell>
        </row>
        <row r="40">
          <cell r="A40" t="str">
            <v>Укладка кафеля на пол</v>
          </cell>
        </row>
        <row r="41">
          <cell r="A41" t="str">
            <v>Укладка керамогранита на пол</v>
          </cell>
        </row>
        <row r="42">
          <cell r="A42" t="str">
            <v>Укладка линолиума, плинтусов, порожкев</v>
          </cell>
        </row>
        <row r="43">
          <cell r="A43" t="str">
            <v>Укладка ЦСП</v>
          </cell>
        </row>
        <row r="44">
          <cell r="A44" t="str">
            <v>ЦСП 10мм* 1200*3600</v>
          </cell>
        </row>
        <row r="45">
          <cell r="A45" t="str">
            <v>ПОТОЛОК</v>
          </cell>
        </row>
        <row r="46">
          <cell r="A46" t="str">
            <v>Выравнивание потолков штукатурным составом</v>
          </cell>
        </row>
        <row r="47">
          <cell r="A47" t="str">
            <v>Сухие штукатурные смеси</v>
          </cell>
        </row>
        <row r="48">
          <cell r="A48" t="str">
            <v>Шпатлёвка потлков под окраску</v>
          </cell>
        </row>
        <row r="49">
          <cell r="A49" t="str">
            <v>Сухая шпатлёвочная смесь</v>
          </cell>
        </row>
        <row r="50">
          <cell r="A50" t="str">
            <v>Армстронг, 165р/м2</v>
          </cell>
        </row>
        <row r="51">
          <cell r="A51" t="str">
            <v>ГИПРОК Гипсокартон УК 3300х1200х12,5мм</v>
          </cell>
        </row>
        <row r="52">
          <cell r="A52" t="str">
            <v>ЕвроВагонка 14х90х2500</v>
          </cell>
        </row>
        <row r="53">
          <cell r="A53" t="str">
            <v>Комплектующие для подсистемы (кронштейны, профиль, соединители, саморезы...)</v>
          </cell>
        </row>
        <row r="54">
          <cell r="A54" t="str">
            <v>Монтаж облицовки потолков</v>
          </cell>
        </row>
        <row r="55">
          <cell r="A55" t="str">
            <v>Панели ПВХ (для помещений с влажным режимом)</v>
          </cell>
        </row>
        <row r="56">
          <cell r="A56" t="str">
            <v>Подвесные потолки Армстронг OASIS (Оазис) 600*600*12 (кромка Board), 168р/м2</v>
          </cell>
        </row>
        <row r="57">
          <cell r="A57" t="str">
            <v>Подвесные потолки Армстронг OASIS Plus (Оазис плюс) 600*600*12 (кромка Board), 300р/м2</v>
          </cell>
        </row>
        <row r="58">
          <cell r="A58" t="str">
            <v>Подвесные потолки Армстронг Scala (Скала) 600*600*12 (кромка Board), 280р/м2</v>
          </cell>
        </row>
        <row r="59">
          <cell r="A59" t="str">
            <v>Профлист НС10а.1100-
0,55 белого цвета</v>
          </cell>
        </row>
        <row r="60">
          <cell r="A60" t="str">
            <v>Существующие конструкции потолка, без облицовки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 refreshError="1">
        <row r="1">
          <cell r="A1" t="str">
            <v>-</v>
          </cell>
        </row>
        <row r="2">
          <cell r="A2" t="str">
            <v>Конструкции металлические въездных пандусов 1,2м</v>
          </cell>
        </row>
        <row r="3">
          <cell r="A3" t="str">
            <v>Конструкции металлические крыльц 1,2м</v>
          </cell>
        </row>
        <row r="4">
          <cell r="A4" t="str">
            <v>Конструкции металлические навеса</v>
          </cell>
        </row>
        <row r="5">
          <cell r="A5" t="str">
            <v>Конструкции металлические ограждения</v>
          </cell>
        </row>
        <row r="6">
          <cell r="A6" t="str">
            <v>Крыльца 1,2м</v>
          </cell>
        </row>
        <row r="7">
          <cell r="A7" t="str">
            <v>Лестница для 2-х эт здания - 0,95тн</v>
          </cell>
        </row>
        <row r="8">
          <cell r="A8" t="str">
            <v>Металлоконструкции входного крыльца - 2,3х2,3м - 0,4тн</v>
          </cell>
        </row>
        <row r="9">
          <cell r="A9" t="str">
            <v>Металлоконструкции входного крыльца - 2,3х2,3м - 0,4тн</v>
          </cell>
        </row>
        <row r="10">
          <cell r="A10" t="str">
            <v>Металлоконструкции въздного пандуса - 2,7х2м - 0,4тн</v>
          </cell>
        </row>
        <row r="11">
          <cell r="A11" t="str">
            <v>Монтаж металлоконструкций крыльц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>
        <row r="1">
          <cell r="A1" t="str">
            <v>Общежитие для вахтового посёлка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</sheetData>
      <sheetData sheetId="3">
        <row r="1">
          <cell r="A1" t="str">
            <v>-</v>
          </cell>
        </row>
        <row r="2">
          <cell r="A2" t="str">
            <v>Утеплитель пенополистирол 100 мм</v>
          </cell>
        </row>
        <row r="3">
          <cell r="A3" t="str">
            <v>Устройство утеплителя</v>
          </cell>
        </row>
        <row r="4">
          <cell r="A4" t="str">
            <v>Щебень</v>
          </cell>
        </row>
        <row r="5">
          <cell r="A5" t="str">
            <v>Устройство щебеночной подготовки</v>
          </cell>
        </row>
        <row r="6">
          <cell r="A6" t="str">
            <v>Бетон В 20</v>
          </cell>
        </row>
        <row r="7">
          <cell r="A7" t="str">
            <v>Устройство полов бетонных</v>
          </cell>
        </row>
        <row r="8">
          <cell r="A8" t="str">
            <v>Армирование конструкций полов</v>
          </cell>
        </row>
        <row r="9">
          <cell r="A9" t="str">
            <v>Арматура</v>
          </cell>
        </row>
        <row r="10">
          <cell r="A10" t="str">
            <v>Монтаж плит перекрытия до 10м2</v>
          </cell>
        </row>
        <row r="11">
          <cell r="A11" t="str">
            <v>Монтаж плит перекрытия до 5м2</v>
          </cell>
        </row>
        <row r="12">
          <cell r="A12" t="str">
            <v>Плита перекрытия ПК 72.12-8АтVт</v>
          </cell>
        </row>
        <row r="13">
          <cell r="A13" t="str">
            <v>Плита перекрытия ПК 30.12-8т</v>
          </cell>
        </row>
        <row r="14">
          <cell r="A14" t="str">
            <v>Устройство выравнивающей стяжки б=20мм</v>
          </cell>
        </row>
        <row r="15">
          <cell r="A15" t="str">
            <v>Приготовление пескобетона В7,5</v>
          </cell>
        </row>
        <row r="16">
          <cell r="A16" t="str">
            <v>Приготовление бетона В15</v>
          </cell>
        </row>
        <row r="17">
          <cell r="A17" t="str">
            <v>Цемент М-600</v>
          </cell>
        </row>
        <row r="18">
          <cell r="A18" t="str">
            <v>Щебень строительный ( фракция 20-40)</v>
          </cell>
        </row>
        <row r="19">
          <cell r="A19" t="str">
            <v>Песок</v>
          </cell>
        </row>
        <row r="20">
          <cell r="A20" t="str">
            <v>Вода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>Устройство утеплителя</v>
          </cell>
        </row>
        <row r="27">
          <cell r="A27" t="str">
            <v>Устройство щебеночной подготовки</v>
          </cell>
        </row>
        <row r="28">
          <cell r="A28" t="str">
            <v>Утеплитель пенополистирол 100 мм</v>
          </cell>
        </row>
        <row r="29">
          <cell r="A29" t="str">
            <v>Щебень</v>
          </cell>
        </row>
        <row r="30">
          <cell r="A30" t="str">
            <v>Плита перекрытия ПК 60.15-8АтVт</v>
          </cell>
        </row>
        <row r="31">
          <cell r="A31" t="str">
            <v>Бетон В 7,5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</sheetData>
      <sheetData sheetId="6">
        <row r="1">
          <cell r="A1" t="str">
            <v>-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</row>
      </sheetData>
      <sheetData sheetId="12">
        <row r="1">
          <cell r="A1" t="str">
            <v>-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zoomScaleNormal="100" workbookViewId="0">
      <pane ySplit="8" topLeftCell="A96" activePane="bottomLeft" state="frozen"/>
      <selection pane="bottomLeft" activeCell="D84" sqref="D84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15.140625" customWidth="1"/>
    <col min="9" max="9" width="13.7109375" customWidth="1"/>
  </cols>
  <sheetData>
    <row r="1" spans="1:11" ht="31.5" customHeight="1" x14ac:dyDescent="0.25">
      <c r="A1" s="77" t="str">
        <f>C2</f>
        <v>МЗ КПП</v>
      </c>
      <c r="B1" s="77"/>
      <c r="C1" s="78" t="str">
        <f>C3</f>
        <v>ОАО ЦПКП Оборонпромкомплекс</v>
      </c>
      <c r="D1" s="78"/>
      <c r="E1" s="78"/>
      <c r="F1" s="78"/>
    </row>
    <row r="2" spans="1:11" x14ac:dyDescent="0.25">
      <c r="A2" s="39">
        <v>1</v>
      </c>
      <c r="B2" s="40" t="s">
        <v>2</v>
      </c>
      <c r="C2" s="79" t="s">
        <v>101</v>
      </c>
      <c r="D2" s="79"/>
      <c r="E2" s="79"/>
      <c r="F2" s="79"/>
    </row>
    <row r="3" spans="1:11" x14ac:dyDescent="0.25">
      <c r="A3" s="39">
        <v>2</v>
      </c>
      <c r="B3" s="40" t="s">
        <v>0</v>
      </c>
      <c r="C3" s="79" t="s">
        <v>106</v>
      </c>
      <c r="D3" s="79"/>
      <c r="E3" s="79"/>
      <c r="F3" s="79"/>
    </row>
    <row r="4" spans="1:11" ht="14.25" customHeight="1" x14ac:dyDescent="0.25">
      <c r="A4" s="39">
        <v>3</v>
      </c>
      <c r="B4" s="40" t="s">
        <v>1</v>
      </c>
      <c r="C4" s="81" t="s">
        <v>102</v>
      </c>
      <c r="D4" s="82"/>
      <c r="E4" s="82"/>
      <c r="F4" s="83"/>
    </row>
    <row r="5" spans="1:11" ht="15.75" customHeight="1" x14ac:dyDescent="0.25">
      <c r="A5" s="39">
        <v>4</v>
      </c>
      <c r="B5" s="40" t="s">
        <v>79</v>
      </c>
      <c r="C5" s="81">
        <v>2.2000000000000002</v>
      </c>
      <c r="D5" s="82"/>
      <c r="E5" s="82"/>
      <c r="F5" s="83"/>
    </row>
    <row r="6" spans="1:11" ht="17.25" customHeight="1" x14ac:dyDescent="0.25">
      <c r="A6" s="39">
        <v>5</v>
      </c>
      <c r="B6" s="40" t="s">
        <v>29</v>
      </c>
      <c r="C6" s="79" t="s">
        <v>103</v>
      </c>
      <c r="D6" s="79"/>
      <c r="E6" s="43" t="s">
        <v>28</v>
      </c>
      <c r="F6" s="56">
        <f>12.231*24.96</f>
        <v>305.28575999999998</v>
      </c>
    </row>
    <row r="7" spans="1:11" x14ac:dyDescent="0.25">
      <c r="A7" s="39">
        <v>6</v>
      </c>
      <c r="B7" s="40" t="s">
        <v>3</v>
      </c>
      <c r="C7" s="81" t="s">
        <v>89</v>
      </c>
      <c r="D7" s="82"/>
      <c r="E7" s="82"/>
      <c r="F7" s="83"/>
      <c r="G7" s="67" t="s">
        <v>98</v>
      </c>
      <c r="H7" s="67" t="s">
        <v>99</v>
      </c>
      <c r="I7" s="67" t="s">
        <v>100</v>
      </c>
    </row>
    <row r="8" spans="1:11" ht="37.5" x14ac:dyDescent="0.25">
      <c r="A8" s="39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  <c r="G8" s="68">
        <f>((F11+F15+F20+F21+D22*400+F26+F28+F30+F33+F35+F37+F38+F41+F42+F47+F52+F53+F56+F58+F59+F62)*1.01+F72+F74+F76+F78+F81)*1.06+F84+F95</f>
        <v>4858478.3417833047</v>
      </c>
      <c r="H8" s="68">
        <f>F105-G8</f>
        <v>749440.41585231852</v>
      </c>
      <c r="I8" s="68">
        <f>F81</f>
        <v>180000</v>
      </c>
      <c r="J8" s="55"/>
      <c r="K8" s="55"/>
    </row>
    <row r="9" spans="1:11" ht="18.75" x14ac:dyDescent="0.25">
      <c r="A9" s="39">
        <v>8</v>
      </c>
      <c r="B9" s="5" t="s">
        <v>24</v>
      </c>
      <c r="C9" s="4"/>
      <c r="D9" s="4"/>
      <c r="E9" s="4"/>
      <c r="F9" s="4"/>
    </row>
    <row r="10" spans="1:11" x14ac:dyDescent="0.25">
      <c r="A10" s="39">
        <v>9</v>
      </c>
      <c r="B10" s="6" t="s">
        <v>21</v>
      </c>
      <c r="C10" s="13" t="s">
        <v>22</v>
      </c>
      <c r="D10" s="13">
        <v>24</v>
      </c>
      <c r="E10" s="10">
        <v>170</v>
      </c>
      <c r="F10" s="9">
        <f t="shared" ref="F10:F15" si="0">D10*E10</f>
        <v>4080</v>
      </c>
    </row>
    <row r="11" spans="1:11" x14ac:dyDescent="0.25">
      <c r="A11" s="39">
        <v>10</v>
      </c>
      <c r="B11" s="6" t="s">
        <v>80</v>
      </c>
      <c r="C11" s="13" t="s">
        <v>13</v>
      </c>
      <c r="D11" s="13">
        <v>30</v>
      </c>
      <c r="E11" s="10">
        <v>5500</v>
      </c>
      <c r="F11" s="9">
        <f t="shared" si="0"/>
        <v>165000</v>
      </c>
    </row>
    <row r="12" spans="1:11" x14ac:dyDescent="0.25">
      <c r="A12" s="39">
        <v>11</v>
      </c>
      <c r="B12" s="6" t="s">
        <v>81</v>
      </c>
      <c r="C12" s="13" t="s">
        <v>17</v>
      </c>
      <c r="D12" s="13">
        <f>0.5*D11</f>
        <v>15</v>
      </c>
      <c r="E12" s="10">
        <v>2000</v>
      </c>
      <c r="F12" s="9">
        <f t="shared" si="0"/>
        <v>30000</v>
      </c>
    </row>
    <row r="13" spans="1:11" x14ac:dyDescent="0.25">
      <c r="A13" s="39">
        <v>12</v>
      </c>
      <c r="B13" s="6" t="s">
        <v>82</v>
      </c>
      <c r="C13" s="13" t="s">
        <v>13</v>
      </c>
      <c r="D13" s="13">
        <f>D11</f>
        <v>30</v>
      </c>
      <c r="E13" s="10">
        <v>250</v>
      </c>
      <c r="F13" s="9">
        <f t="shared" si="0"/>
        <v>7500</v>
      </c>
    </row>
    <row r="14" spans="1:11" x14ac:dyDescent="0.25">
      <c r="A14" s="39">
        <v>13</v>
      </c>
      <c r="B14" s="6" t="s">
        <v>30</v>
      </c>
      <c r="C14" s="13" t="s">
        <v>11</v>
      </c>
      <c r="D14" s="52">
        <f>18.4*(24.96*2+12.231*3)/1000</f>
        <v>1.5936791999999997</v>
      </c>
      <c r="E14" s="10">
        <v>7000</v>
      </c>
      <c r="F14" s="9">
        <f t="shared" si="0"/>
        <v>11155.754399999998</v>
      </c>
    </row>
    <row r="15" spans="1:11" x14ac:dyDescent="0.25">
      <c r="A15" s="39">
        <v>14</v>
      </c>
      <c r="B15" s="6" t="s">
        <v>31</v>
      </c>
      <c r="C15" s="13" t="s">
        <v>11</v>
      </c>
      <c r="D15" s="52">
        <f>D14</f>
        <v>1.5936791999999997</v>
      </c>
      <c r="E15" s="10">
        <v>33500</v>
      </c>
      <c r="F15" s="9">
        <f t="shared" si="0"/>
        <v>53388.253199999992</v>
      </c>
    </row>
    <row r="16" spans="1:11" x14ac:dyDescent="0.25">
      <c r="A16" s="39">
        <v>15</v>
      </c>
      <c r="B16" s="7" t="s">
        <v>4</v>
      </c>
      <c r="C16" s="14"/>
      <c r="D16" s="14"/>
      <c r="E16" s="11"/>
      <c r="F16" s="15">
        <f>SUM(F10:F15)</f>
        <v>271124.00760000001</v>
      </c>
      <c r="G16" s="55"/>
    </row>
    <row r="17" spans="1:6" ht="18.75" x14ac:dyDescent="0.25">
      <c r="A17" s="39">
        <v>16</v>
      </c>
      <c r="B17" s="5" t="s">
        <v>19</v>
      </c>
      <c r="C17" s="4"/>
      <c r="D17" s="4"/>
      <c r="E17" s="4"/>
      <c r="F17" s="4"/>
    </row>
    <row r="18" spans="1:6" x14ac:dyDescent="0.25">
      <c r="A18" s="39">
        <v>17</v>
      </c>
      <c r="B18" s="6" t="s">
        <v>32</v>
      </c>
      <c r="C18" s="13" t="s">
        <v>34</v>
      </c>
      <c r="D18" s="13">
        <v>20</v>
      </c>
      <c r="E18" s="10">
        <v>2000</v>
      </c>
      <c r="F18" s="9">
        <f>D18*E18</f>
        <v>40000</v>
      </c>
    </row>
    <row r="19" spans="1:6" x14ac:dyDescent="0.25">
      <c r="A19" s="39">
        <v>18</v>
      </c>
      <c r="B19" s="6" t="s">
        <v>33</v>
      </c>
      <c r="C19" s="13" t="s">
        <v>34</v>
      </c>
      <c r="D19" s="13">
        <v>20</v>
      </c>
      <c r="E19" s="10">
        <v>2000</v>
      </c>
      <c r="F19" s="9">
        <f>D19*E19</f>
        <v>40000</v>
      </c>
    </row>
    <row r="20" spans="1:6" ht="30" x14ac:dyDescent="0.25">
      <c r="A20" s="39">
        <v>19</v>
      </c>
      <c r="B20" s="6" t="s">
        <v>104</v>
      </c>
      <c r="C20" s="13" t="s">
        <v>34</v>
      </c>
      <c r="D20" s="13">
        <v>4</v>
      </c>
      <c r="E20" s="58">
        <v>142155</v>
      </c>
      <c r="F20" s="9">
        <f t="shared" ref="F20:F22" si="1">D20*E20</f>
        <v>568620</v>
      </c>
    </row>
    <row r="21" spans="1:6" ht="30" x14ac:dyDescent="0.25">
      <c r="A21" s="39">
        <v>20</v>
      </c>
      <c r="B21" s="6" t="s">
        <v>105</v>
      </c>
      <c r="C21" s="13" t="s">
        <v>34</v>
      </c>
      <c r="D21" s="13">
        <v>16</v>
      </c>
      <c r="E21" s="58">
        <v>126360</v>
      </c>
      <c r="F21" s="9">
        <f t="shared" si="1"/>
        <v>2021760</v>
      </c>
    </row>
    <row r="22" spans="1:6" x14ac:dyDescent="0.25">
      <c r="A22" s="39">
        <v>21</v>
      </c>
      <c r="B22" s="6" t="s">
        <v>59</v>
      </c>
      <c r="C22" s="13" t="s">
        <v>12</v>
      </c>
      <c r="D22" s="53">
        <f>(24.96*2+12.231*2)*0.7</f>
        <v>52.067399999999999</v>
      </c>
      <c r="E22" s="10">
        <v>600</v>
      </c>
      <c r="F22" s="9">
        <f t="shared" si="1"/>
        <v>31240.44</v>
      </c>
    </row>
    <row r="23" spans="1:6" x14ac:dyDescent="0.25">
      <c r="A23" s="39">
        <v>22</v>
      </c>
      <c r="B23" s="7" t="s">
        <v>4</v>
      </c>
      <c r="C23" s="14"/>
      <c r="D23" s="14"/>
      <c r="E23" s="11"/>
      <c r="F23" s="15">
        <f>SUM(F18:F21)</f>
        <v>2670380</v>
      </c>
    </row>
    <row r="24" spans="1:6" ht="15.75" x14ac:dyDescent="0.25">
      <c r="A24" s="39">
        <v>23</v>
      </c>
      <c r="B24" s="5" t="s">
        <v>74</v>
      </c>
      <c r="C24" s="12"/>
      <c r="D24" s="12"/>
      <c r="E24" s="8"/>
      <c r="F24" s="9"/>
    </row>
    <row r="25" spans="1:6" x14ac:dyDescent="0.25">
      <c r="A25" s="39">
        <v>24</v>
      </c>
      <c r="B25" s="6" t="s">
        <v>36</v>
      </c>
      <c r="C25" s="13" t="s">
        <v>55</v>
      </c>
      <c r="D25" s="53">
        <f>D26</f>
        <v>4.5792864</v>
      </c>
      <c r="E25" s="10">
        <v>7000</v>
      </c>
      <c r="F25" s="9">
        <f>D25*E25</f>
        <v>32055.004799999999</v>
      </c>
    </row>
    <row r="26" spans="1:6" x14ac:dyDescent="0.25">
      <c r="A26" s="39">
        <v>25</v>
      </c>
      <c r="B26" s="6" t="s">
        <v>35</v>
      </c>
      <c r="C26" s="13" t="s">
        <v>55</v>
      </c>
      <c r="D26" s="53">
        <f>0.015*F6</f>
        <v>4.5792864</v>
      </c>
      <c r="E26" s="10">
        <v>42000</v>
      </c>
      <c r="F26" s="9">
        <f>D26*E26</f>
        <v>192330.0288</v>
      </c>
    </row>
    <row r="27" spans="1:6" x14ac:dyDescent="0.25">
      <c r="A27" s="39">
        <v>26</v>
      </c>
      <c r="B27" s="6" t="s">
        <v>62</v>
      </c>
      <c r="C27" s="13" t="s">
        <v>12</v>
      </c>
      <c r="D27" s="53">
        <f>D28</f>
        <v>335.81433600000003</v>
      </c>
      <c r="E27" s="10">
        <v>150</v>
      </c>
      <c r="F27" s="9">
        <f>D27*E27</f>
        <v>50372.150400000006</v>
      </c>
    </row>
    <row r="28" spans="1:6" x14ac:dyDescent="0.25">
      <c r="A28" s="39">
        <v>27</v>
      </c>
      <c r="B28" s="6" t="s">
        <v>61</v>
      </c>
      <c r="C28" s="13" t="s">
        <v>12</v>
      </c>
      <c r="D28" s="53">
        <f>1.1*F6</f>
        <v>335.81433600000003</v>
      </c>
      <c r="E28" s="10">
        <v>370</v>
      </c>
      <c r="F28" s="9">
        <f t="shared" ref="F28:F30" si="2">D28*E28</f>
        <v>124251.30432000001</v>
      </c>
    </row>
    <row r="29" spans="1:6" x14ac:dyDescent="0.25">
      <c r="A29" s="39">
        <v>28</v>
      </c>
      <c r="B29" s="6" t="s">
        <v>49</v>
      </c>
      <c r="C29" s="13" t="s">
        <v>12</v>
      </c>
      <c r="D29" s="53">
        <f>D28</f>
        <v>335.81433600000003</v>
      </c>
      <c r="E29" s="10">
        <v>100</v>
      </c>
      <c r="F29" s="9">
        <f t="shared" si="2"/>
        <v>33581.433600000004</v>
      </c>
    </row>
    <row r="30" spans="1:6" x14ac:dyDescent="0.25">
      <c r="A30" s="39">
        <v>29</v>
      </c>
      <c r="B30" s="6" t="s">
        <v>50</v>
      </c>
      <c r="C30" s="13" t="s">
        <v>56</v>
      </c>
      <c r="D30" s="53">
        <f>D28*0.025/4</f>
        <v>2.0988396000000002</v>
      </c>
      <c r="E30" s="10">
        <v>9200</v>
      </c>
      <c r="F30" s="9">
        <f t="shared" si="2"/>
        <v>19309.324320000003</v>
      </c>
    </row>
    <row r="31" spans="1:6" x14ac:dyDescent="0.25">
      <c r="A31" s="39">
        <v>30</v>
      </c>
      <c r="B31" s="6" t="s">
        <v>37</v>
      </c>
      <c r="C31" s="13" t="s">
        <v>60</v>
      </c>
      <c r="D31" s="53">
        <f>25*2+6*3</f>
        <v>68</v>
      </c>
      <c r="E31" s="10">
        <f>E29*40%</f>
        <v>40</v>
      </c>
      <c r="F31" s="9">
        <f t="shared" ref="F31:F38" si="3">D31*E31</f>
        <v>2720</v>
      </c>
    </row>
    <row r="32" spans="1:6" x14ac:dyDescent="0.25">
      <c r="A32" s="39">
        <v>31</v>
      </c>
      <c r="B32" s="6" t="s">
        <v>38</v>
      </c>
      <c r="C32" s="13" t="s">
        <v>13</v>
      </c>
      <c r="D32" s="53">
        <v>6</v>
      </c>
      <c r="E32" s="10">
        <v>250</v>
      </c>
      <c r="F32" s="9">
        <f t="shared" si="3"/>
        <v>1500</v>
      </c>
    </row>
    <row r="33" spans="1:7" x14ac:dyDescent="0.25">
      <c r="A33" s="39">
        <v>32</v>
      </c>
      <c r="B33" s="6" t="s">
        <v>39</v>
      </c>
      <c r="C33" s="13" t="s">
        <v>13</v>
      </c>
      <c r="D33" s="53">
        <v>6</v>
      </c>
      <c r="E33" s="10">
        <v>360</v>
      </c>
      <c r="F33" s="9">
        <f t="shared" si="3"/>
        <v>2160</v>
      </c>
    </row>
    <row r="34" spans="1:7" x14ac:dyDescent="0.25">
      <c r="A34" s="39">
        <v>33</v>
      </c>
      <c r="B34" s="6" t="s">
        <v>40</v>
      </c>
      <c r="C34" s="13" t="s">
        <v>12</v>
      </c>
      <c r="D34" s="53">
        <v>25</v>
      </c>
      <c r="E34" s="10">
        <v>120</v>
      </c>
      <c r="F34" s="9">
        <f t="shared" si="3"/>
        <v>3000</v>
      </c>
    </row>
    <row r="35" spans="1:7" x14ac:dyDescent="0.25">
      <c r="A35" s="39">
        <v>34</v>
      </c>
      <c r="B35" s="6" t="s">
        <v>41</v>
      </c>
      <c r="C35" s="13" t="s">
        <v>12</v>
      </c>
      <c r="D35" s="53">
        <f>D34*0.4</f>
        <v>10</v>
      </c>
      <c r="E35" s="10">
        <v>480</v>
      </c>
      <c r="F35" s="9">
        <f t="shared" si="3"/>
        <v>4800</v>
      </c>
    </row>
    <row r="36" spans="1:7" x14ac:dyDescent="0.25">
      <c r="A36" s="39">
        <v>35</v>
      </c>
      <c r="B36" s="6" t="s">
        <v>42</v>
      </c>
      <c r="C36" s="13" t="s">
        <v>60</v>
      </c>
      <c r="D36" s="53">
        <f>D34*2</f>
        <v>50</v>
      </c>
      <c r="E36" s="10">
        <v>180</v>
      </c>
      <c r="F36" s="9">
        <f t="shared" si="3"/>
        <v>9000</v>
      </c>
    </row>
    <row r="37" spans="1:7" x14ac:dyDescent="0.25">
      <c r="A37" s="39">
        <v>36</v>
      </c>
      <c r="B37" s="6" t="s">
        <v>43</v>
      </c>
      <c r="C37" s="13" t="s">
        <v>12</v>
      </c>
      <c r="D37" s="53">
        <f>D36*0.8</f>
        <v>40</v>
      </c>
      <c r="E37" s="10">
        <v>353</v>
      </c>
      <c r="F37" s="9">
        <f t="shared" si="3"/>
        <v>14120</v>
      </c>
    </row>
    <row r="38" spans="1:7" x14ac:dyDescent="0.25">
      <c r="A38" s="39">
        <v>37</v>
      </c>
      <c r="B38" s="6" t="s">
        <v>44</v>
      </c>
      <c r="C38" s="13" t="s">
        <v>12</v>
      </c>
      <c r="D38" s="53">
        <f>D27</f>
        <v>335.81433600000003</v>
      </c>
      <c r="E38" s="10">
        <v>75</v>
      </c>
      <c r="F38" s="9">
        <f t="shared" si="3"/>
        <v>25186.075200000003</v>
      </c>
    </row>
    <row r="39" spans="1:7" x14ac:dyDescent="0.25">
      <c r="A39" s="39">
        <v>38</v>
      </c>
      <c r="B39" s="7" t="s">
        <v>4</v>
      </c>
      <c r="C39" s="14"/>
      <c r="D39" s="14"/>
      <c r="E39" s="11"/>
      <c r="F39" s="15">
        <f>SUM(F25:F38)</f>
        <v>514385.32144000003</v>
      </c>
      <c r="G39" s="55"/>
    </row>
    <row r="40" spans="1:7" ht="30" customHeight="1" x14ac:dyDescent="0.25">
      <c r="A40" s="39">
        <v>39</v>
      </c>
      <c r="B40" s="5" t="s">
        <v>75</v>
      </c>
      <c r="C40" s="12"/>
      <c r="D40" s="12"/>
      <c r="E40" s="8"/>
      <c r="F40" s="9"/>
    </row>
    <row r="41" spans="1:7" x14ac:dyDescent="0.25">
      <c r="A41" s="39">
        <v>40</v>
      </c>
      <c r="B41" s="6" t="s">
        <v>63</v>
      </c>
      <c r="C41" s="13" t="s">
        <v>13</v>
      </c>
      <c r="D41" s="13">
        <v>13</v>
      </c>
      <c r="E41" s="10">
        <v>5000</v>
      </c>
      <c r="F41" s="9">
        <f t="shared" ref="F41:F43" si="4">D41*E41</f>
        <v>65000</v>
      </c>
    </row>
    <row r="42" spans="1:7" x14ac:dyDescent="0.25">
      <c r="A42" s="39">
        <v>41</v>
      </c>
      <c r="B42" s="6" t="s">
        <v>83</v>
      </c>
      <c r="C42" s="13" t="s">
        <v>13</v>
      </c>
      <c r="D42" s="13">
        <v>2</v>
      </c>
      <c r="E42" s="10">
        <v>13500</v>
      </c>
      <c r="F42" s="9">
        <f t="shared" si="4"/>
        <v>27000</v>
      </c>
    </row>
    <row r="43" spans="1:7" x14ac:dyDescent="0.25">
      <c r="A43" s="39">
        <v>42</v>
      </c>
      <c r="B43" s="6" t="s">
        <v>20</v>
      </c>
      <c r="C43" s="13" t="s">
        <v>13</v>
      </c>
      <c r="D43" s="13">
        <v>15</v>
      </c>
      <c r="E43" s="10">
        <v>1000</v>
      </c>
      <c r="F43" s="9">
        <f t="shared" si="4"/>
        <v>15000</v>
      </c>
    </row>
    <row r="44" spans="1:7" x14ac:dyDescent="0.25">
      <c r="A44" s="39">
        <v>43</v>
      </c>
      <c r="B44" s="7" t="s">
        <v>4</v>
      </c>
      <c r="C44" s="14"/>
      <c r="D44" s="14"/>
      <c r="E44" s="11"/>
      <c r="F44" s="15">
        <f>SUM(F41:F43)</f>
        <v>107000</v>
      </c>
    </row>
    <row r="45" spans="1:7" ht="15.75" x14ac:dyDescent="0.25">
      <c r="A45" s="39">
        <v>44</v>
      </c>
      <c r="B45" s="5" t="s">
        <v>76</v>
      </c>
      <c r="C45" s="12"/>
      <c r="D45" s="12"/>
      <c r="E45" s="8"/>
      <c r="F45" s="9"/>
    </row>
    <row r="46" spans="1:7" x14ac:dyDescent="0.25">
      <c r="A46" s="39">
        <v>45</v>
      </c>
      <c r="B46" s="6" t="s">
        <v>16</v>
      </c>
      <c r="C46" s="13" t="s">
        <v>12</v>
      </c>
      <c r="D46" s="53">
        <f>D47</f>
        <v>165.55</v>
      </c>
      <c r="E46" s="10">
        <v>120</v>
      </c>
      <c r="F46" s="9">
        <f>D46*E46</f>
        <v>19866</v>
      </c>
    </row>
    <row r="47" spans="1:7" x14ac:dyDescent="0.25">
      <c r="A47" s="39">
        <v>46</v>
      </c>
      <c r="B47" s="6" t="s">
        <v>15</v>
      </c>
      <c r="C47" s="13" t="s">
        <v>12</v>
      </c>
      <c r="D47" s="53">
        <f>(6*5+2.35*15+10)*C5</f>
        <v>165.55</v>
      </c>
      <c r="E47" s="10">
        <v>1100</v>
      </c>
      <c r="F47" s="9">
        <f>D47*E47</f>
        <v>182105</v>
      </c>
    </row>
    <row r="48" spans="1:7" x14ac:dyDescent="0.25">
      <c r="A48" s="39">
        <v>47</v>
      </c>
      <c r="B48" s="7" t="s">
        <v>4</v>
      </c>
      <c r="C48" s="14"/>
      <c r="D48" s="14"/>
      <c r="E48" s="11"/>
      <c r="F48" s="15">
        <f>SUM(F46:F47)</f>
        <v>201971</v>
      </c>
    </row>
    <row r="49" spans="1:7" ht="15.75" x14ac:dyDescent="0.25">
      <c r="A49" s="39">
        <v>48</v>
      </c>
      <c r="B49" s="5" t="s">
        <v>77</v>
      </c>
      <c r="C49" s="12"/>
      <c r="D49" s="12"/>
      <c r="E49" s="8"/>
      <c r="F49" s="9"/>
    </row>
    <row r="50" spans="1:7" x14ac:dyDescent="0.25">
      <c r="A50" s="39">
        <v>49</v>
      </c>
      <c r="B50" s="19" t="s">
        <v>25</v>
      </c>
      <c r="C50" s="13"/>
      <c r="D50" s="13"/>
      <c r="E50" s="10"/>
      <c r="F50" s="9"/>
    </row>
    <row r="51" spans="1:7" x14ac:dyDescent="0.25">
      <c r="A51" s="39">
        <v>50</v>
      </c>
      <c r="B51" s="6" t="s">
        <v>52</v>
      </c>
      <c r="C51" s="13" t="s">
        <v>12</v>
      </c>
      <c r="D51" s="53">
        <f>D53</f>
        <v>34.1</v>
      </c>
      <c r="E51" s="10">
        <v>150</v>
      </c>
      <c r="F51" s="9">
        <f>D51*E51</f>
        <v>5115</v>
      </c>
    </row>
    <row r="52" spans="1:7" x14ac:dyDescent="0.25">
      <c r="A52" s="39">
        <v>51</v>
      </c>
      <c r="B52" s="6" t="s">
        <v>90</v>
      </c>
      <c r="C52" s="13" t="s">
        <v>12</v>
      </c>
      <c r="D52" s="13">
        <f>(15.5)*C5</f>
        <v>34.1</v>
      </c>
      <c r="E52" s="10">
        <v>180</v>
      </c>
      <c r="F52" s="9">
        <f t="shared" ref="F52:F53" si="5">D52*E52</f>
        <v>6138</v>
      </c>
      <c r="G52" t="s">
        <v>91</v>
      </c>
    </row>
    <row r="53" spans="1:7" ht="30" x14ac:dyDescent="0.25">
      <c r="A53" s="39">
        <v>52</v>
      </c>
      <c r="B53" s="6" t="s">
        <v>51</v>
      </c>
      <c r="C53" s="13" t="s">
        <v>12</v>
      </c>
      <c r="D53" s="53">
        <f>D52</f>
        <v>34.1</v>
      </c>
      <c r="E53" s="10">
        <v>75</v>
      </c>
      <c r="F53" s="9">
        <f t="shared" si="5"/>
        <v>2557.5</v>
      </c>
    </row>
    <row r="54" spans="1:7" x14ac:dyDescent="0.25">
      <c r="A54" s="39">
        <v>53</v>
      </c>
      <c r="B54" s="19" t="s">
        <v>23</v>
      </c>
      <c r="C54" s="13"/>
      <c r="D54" s="13"/>
      <c r="E54" s="10"/>
      <c r="F54" s="9"/>
    </row>
    <row r="55" spans="1:7" x14ac:dyDescent="0.25">
      <c r="A55" s="39">
        <v>54</v>
      </c>
      <c r="B55" s="6" t="s">
        <v>64</v>
      </c>
      <c r="C55" s="13" t="s">
        <v>12</v>
      </c>
      <c r="D55" s="53">
        <f>D56</f>
        <v>269.95999999999998</v>
      </c>
      <c r="E55" s="10">
        <v>100</v>
      </c>
      <c r="F55" s="9">
        <f>D55*E55</f>
        <v>26995.999999999996</v>
      </c>
      <c r="G55" t="s">
        <v>126</v>
      </c>
    </row>
    <row r="56" spans="1:7" x14ac:dyDescent="0.25">
      <c r="A56" s="39">
        <v>55</v>
      </c>
      <c r="B56" s="6" t="s">
        <v>65</v>
      </c>
      <c r="C56" s="13" t="s">
        <v>12</v>
      </c>
      <c r="D56" s="53">
        <f>68.6+11.17+3.9+3.9+7.1+21.37+6.41+77.83+56.79+12.89</f>
        <v>269.95999999999998</v>
      </c>
      <c r="E56" s="10">
        <v>350</v>
      </c>
      <c r="F56" s="9">
        <f>D56*E56</f>
        <v>94486</v>
      </c>
    </row>
    <row r="57" spans="1:7" x14ac:dyDescent="0.25">
      <c r="A57" s="39">
        <v>56</v>
      </c>
      <c r="B57" s="6" t="s">
        <v>45</v>
      </c>
      <c r="C57" s="13" t="s">
        <v>12</v>
      </c>
      <c r="D57" s="13">
        <f>D61+1.23+2.26</f>
        <v>10.35</v>
      </c>
      <c r="E57" s="10">
        <v>450</v>
      </c>
      <c r="F57" s="9">
        <f t="shared" ref="F57:F59" si="6">D57*E57</f>
        <v>4657.5</v>
      </c>
      <c r="G57" t="s">
        <v>125</v>
      </c>
    </row>
    <row r="58" spans="1:7" x14ac:dyDescent="0.25">
      <c r="A58" s="39">
        <v>57</v>
      </c>
      <c r="B58" s="6" t="s">
        <v>54</v>
      </c>
      <c r="C58" s="13" t="s">
        <v>12</v>
      </c>
      <c r="D58" s="13">
        <f>D57</f>
        <v>10.35</v>
      </c>
      <c r="E58" s="10">
        <v>600</v>
      </c>
      <c r="F58" s="9">
        <f t="shared" si="6"/>
        <v>6210</v>
      </c>
    </row>
    <row r="59" spans="1:7" x14ac:dyDescent="0.25">
      <c r="A59" s="39">
        <v>58</v>
      </c>
      <c r="B59" s="6" t="s">
        <v>46</v>
      </c>
      <c r="C59" s="13" t="s">
        <v>53</v>
      </c>
      <c r="D59" s="13">
        <f>D57*5</f>
        <v>51.75</v>
      </c>
      <c r="E59" s="10">
        <v>11.7</v>
      </c>
      <c r="F59" s="9">
        <f t="shared" si="6"/>
        <v>605.47499999999991</v>
      </c>
    </row>
    <row r="60" spans="1:7" ht="15.75" x14ac:dyDescent="0.25">
      <c r="A60" s="39">
        <v>59</v>
      </c>
      <c r="B60" s="19" t="s">
        <v>26</v>
      </c>
      <c r="C60" s="12"/>
      <c r="D60" s="12"/>
      <c r="E60" s="8"/>
      <c r="F60" s="9"/>
    </row>
    <row r="61" spans="1:7" ht="18" customHeight="1" x14ac:dyDescent="0.25">
      <c r="A61" s="39">
        <v>60</v>
      </c>
      <c r="B61" s="6" t="s">
        <v>47</v>
      </c>
      <c r="C61" s="13" t="s">
        <v>12</v>
      </c>
      <c r="D61" s="13">
        <f>3.43+3.43</f>
        <v>6.86</v>
      </c>
      <c r="E61" s="10">
        <v>180</v>
      </c>
      <c r="F61" s="9">
        <f t="shared" ref="F61:F62" si="7">D61*E61</f>
        <v>1234.8</v>
      </c>
      <c r="G61" t="s">
        <v>66</v>
      </c>
    </row>
    <row r="62" spans="1:7" ht="30" x14ac:dyDescent="0.25">
      <c r="A62" s="39">
        <v>61</v>
      </c>
      <c r="B62" s="6" t="s">
        <v>67</v>
      </c>
      <c r="C62" s="13" t="s">
        <v>12</v>
      </c>
      <c r="D62" s="13">
        <f>D61</f>
        <v>6.86</v>
      </c>
      <c r="E62" s="10">
        <v>275</v>
      </c>
      <c r="F62" s="9">
        <f t="shared" si="7"/>
        <v>1886.5</v>
      </c>
    </row>
    <row r="63" spans="1:7" x14ac:dyDescent="0.25">
      <c r="A63" s="39">
        <v>62</v>
      </c>
      <c r="B63" s="7" t="s">
        <v>4</v>
      </c>
      <c r="C63" s="14"/>
      <c r="D63" s="14"/>
      <c r="E63" s="11"/>
      <c r="F63" s="15">
        <f>SUM(F50:F62)</f>
        <v>149886.77499999999</v>
      </c>
    </row>
    <row r="64" spans="1:7" ht="15.75" x14ac:dyDescent="0.25">
      <c r="A64" s="39">
        <v>63</v>
      </c>
      <c r="B64" s="5" t="s">
        <v>108</v>
      </c>
      <c r="C64" s="70"/>
      <c r="D64" s="70"/>
      <c r="E64" s="71"/>
      <c r="F64" s="72"/>
    </row>
    <row r="65" spans="1:6" x14ac:dyDescent="0.25">
      <c r="A65" s="39">
        <v>64</v>
      </c>
      <c r="B65" s="6" t="s">
        <v>107</v>
      </c>
      <c r="C65" s="13" t="s">
        <v>55</v>
      </c>
      <c r="D65" s="13">
        <f>D66</f>
        <v>0.8</v>
      </c>
      <c r="E65" s="10">
        <v>11000</v>
      </c>
      <c r="F65" s="9">
        <f t="shared" ref="F65" si="8">D65*E65</f>
        <v>8800</v>
      </c>
    </row>
    <row r="66" spans="1:6" x14ac:dyDescent="0.25">
      <c r="A66" s="39">
        <v>65</v>
      </c>
      <c r="B66" s="6" t="s">
        <v>124</v>
      </c>
      <c r="C66" s="13" t="s">
        <v>55</v>
      </c>
      <c r="D66" s="13">
        <f>0.4*2</f>
        <v>0.8</v>
      </c>
      <c r="E66" s="10">
        <v>77000</v>
      </c>
      <c r="F66" s="9">
        <f>D66*E66</f>
        <v>61600</v>
      </c>
    </row>
    <row r="67" spans="1:6" x14ac:dyDescent="0.25">
      <c r="A67" s="39">
        <v>66</v>
      </c>
      <c r="B67" s="7" t="s">
        <v>4</v>
      </c>
      <c r="C67" s="13"/>
      <c r="D67" s="14"/>
      <c r="E67" s="11"/>
      <c r="F67" s="15">
        <f>SUM(F65:F66)</f>
        <v>70400</v>
      </c>
    </row>
    <row r="68" spans="1:6" ht="15.75" x14ac:dyDescent="0.25">
      <c r="A68" s="39">
        <v>67</v>
      </c>
      <c r="B68" s="24" t="s">
        <v>14</v>
      </c>
      <c r="C68" s="25"/>
      <c r="D68" s="25"/>
      <c r="E68" s="26"/>
      <c r="F68" s="27">
        <f>SUM(F10:F63)/2</f>
        <v>3930367.3240399999</v>
      </c>
    </row>
    <row r="69" spans="1:6" ht="15.75" x14ac:dyDescent="0.25">
      <c r="A69" s="39">
        <v>68</v>
      </c>
      <c r="B69" s="28" t="s">
        <v>84</v>
      </c>
      <c r="C69" s="54" t="s">
        <v>48</v>
      </c>
      <c r="D69" s="54">
        <v>1</v>
      </c>
      <c r="E69" s="29"/>
      <c r="F69" s="30">
        <f>F68*D69%</f>
        <v>39303.673240399999</v>
      </c>
    </row>
    <row r="70" spans="1:6" ht="21" x14ac:dyDescent="0.35">
      <c r="A70" s="39">
        <v>69</v>
      </c>
      <c r="B70" s="31" t="s">
        <v>18</v>
      </c>
      <c r="C70" s="32"/>
      <c r="D70" s="32"/>
      <c r="E70" s="33"/>
      <c r="F70" s="34">
        <f>F68+F69</f>
        <v>3969670.9972803998</v>
      </c>
    </row>
    <row r="71" spans="1:6" ht="15.75" x14ac:dyDescent="0.25">
      <c r="A71" s="39">
        <v>70</v>
      </c>
      <c r="B71" s="20" t="s">
        <v>92</v>
      </c>
      <c r="C71" s="12"/>
      <c r="D71" s="12"/>
      <c r="E71" s="8"/>
      <c r="F71" s="9"/>
    </row>
    <row r="72" spans="1:6" ht="15.75" x14ac:dyDescent="0.25">
      <c r="A72" s="39">
        <v>71</v>
      </c>
      <c r="B72" s="59" t="s">
        <v>68</v>
      </c>
      <c r="C72" s="13" t="s">
        <v>12</v>
      </c>
      <c r="D72" s="57">
        <f>F6</f>
        <v>305.28575999999998</v>
      </c>
      <c r="E72" s="10">
        <v>450</v>
      </c>
      <c r="F72" s="9">
        <f>D72*E72</f>
        <v>137378.592</v>
      </c>
    </row>
    <row r="73" spans="1:6" ht="15.75" x14ac:dyDescent="0.25">
      <c r="A73" s="39">
        <v>72</v>
      </c>
      <c r="B73" s="59" t="s">
        <v>69</v>
      </c>
      <c r="C73" s="13" t="s">
        <v>12</v>
      </c>
      <c r="D73" s="57">
        <f>D72</f>
        <v>305.28575999999998</v>
      </c>
      <c r="E73" s="10">
        <f>E72*50%</f>
        <v>225</v>
      </c>
      <c r="F73" s="9">
        <f t="shared" ref="F73:F79" si="9">D73*E73</f>
        <v>68689.296000000002</v>
      </c>
    </row>
    <row r="74" spans="1:6" ht="15.75" x14ac:dyDescent="0.25">
      <c r="A74" s="39">
        <v>73</v>
      </c>
      <c r="B74" s="23" t="s">
        <v>70</v>
      </c>
      <c r="C74" s="13" t="s">
        <v>12</v>
      </c>
      <c r="D74" s="57">
        <f t="shared" ref="D74:D79" si="10">D73</f>
        <v>305.28575999999998</v>
      </c>
      <c r="E74" s="10">
        <v>300</v>
      </c>
      <c r="F74" s="9">
        <f t="shared" si="9"/>
        <v>91585.727999999988</v>
      </c>
    </row>
    <row r="75" spans="1:6" ht="15.75" x14ac:dyDescent="0.25">
      <c r="A75" s="39">
        <v>74</v>
      </c>
      <c r="B75" s="23" t="s">
        <v>71</v>
      </c>
      <c r="C75" s="13" t="s">
        <v>12</v>
      </c>
      <c r="D75" s="57">
        <f t="shared" si="10"/>
        <v>305.28575999999998</v>
      </c>
      <c r="E75" s="10">
        <f>E74*50%</f>
        <v>150</v>
      </c>
      <c r="F75" s="9">
        <f t="shared" si="9"/>
        <v>45792.863999999994</v>
      </c>
    </row>
    <row r="76" spans="1:6" ht="15.75" x14ac:dyDescent="0.25">
      <c r="A76" s="39">
        <v>75</v>
      </c>
      <c r="B76" s="23" t="s">
        <v>87</v>
      </c>
      <c r="C76" s="13" t="s">
        <v>12</v>
      </c>
      <c r="D76" s="57">
        <f t="shared" si="10"/>
        <v>305.28575999999998</v>
      </c>
      <c r="E76" s="10">
        <v>100</v>
      </c>
      <c r="F76" s="9">
        <f t="shared" si="9"/>
        <v>30528.575999999997</v>
      </c>
    </row>
    <row r="77" spans="1:6" ht="15" customHeight="1" x14ac:dyDescent="0.25">
      <c r="A77" s="39">
        <v>76</v>
      </c>
      <c r="B77" s="23" t="s">
        <v>88</v>
      </c>
      <c r="C77" s="13" t="s">
        <v>12</v>
      </c>
      <c r="D77" s="57">
        <f t="shared" si="10"/>
        <v>305.28575999999998</v>
      </c>
      <c r="E77" s="10">
        <f>E76*50%</f>
        <v>50</v>
      </c>
      <c r="F77" s="9">
        <f t="shared" si="9"/>
        <v>15264.287999999999</v>
      </c>
    </row>
    <row r="78" spans="1:6" ht="15.75" x14ac:dyDescent="0.25">
      <c r="A78" s="39">
        <v>77</v>
      </c>
      <c r="B78" s="23" t="s">
        <v>72</v>
      </c>
      <c r="C78" s="13" t="s">
        <v>12</v>
      </c>
      <c r="D78" s="57">
        <f t="shared" si="10"/>
        <v>305.28575999999998</v>
      </c>
      <c r="E78" s="10">
        <v>120</v>
      </c>
      <c r="F78" s="9">
        <f t="shared" si="9"/>
        <v>36634.2912</v>
      </c>
    </row>
    <row r="79" spans="1:6" ht="15.75" x14ac:dyDescent="0.25">
      <c r="A79" s="39">
        <v>78</v>
      </c>
      <c r="B79" s="23" t="s">
        <v>73</v>
      </c>
      <c r="C79" s="13" t="s">
        <v>12</v>
      </c>
      <c r="D79" s="57">
        <f t="shared" si="10"/>
        <v>305.28575999999998</v>
      </c>
      <c r="E79" s="10">
        <f>E78*120%</f>
        <v>144</v>
      </c>
      <c r="F79" s="9">
        <f t="shared" si="9"/>
        <v>43961.149439999994</v>
      </c>
    </row>
    <row r="80" spans="1:6" ht="15.75" x14ac:dyDescent="0.25">
      <c r="A80" s="39">
        <v>79</v>
      </c>
      <c r="B80" s="21" t="s">
        <v>4</v>
      </c>
      <c r="C80" s="13"/>
      <c r="D80" s="53"/>
      <c r="E80" s="10"/>
      <c r="F80" s="22">
        <f>SUM(F72:F79)</f>
        <v>469834.78463999997</v>
      </c>
    </row>
    <row r="81" spans="1:8" ht="15.75" x14ac:dyDescent="0.25">
      <c r="A81" s="39">
        <v>80</v>
      </c>
      <c r="B81" s="20" t="s">
        <v>93</v>
      </c>
      <c r="C81" s="13" t="s">
        <v>34</v>
      </c>
      <c r="D81" s="53">
        <v>1</v>
      </c>
      <c r="E81" s="10">
        <v>180000</v>
      </c>
      <c r="F81" s="22">
        <f>D81*E81</f>
        <v>180000</v>
      </c>
    </row>
    <row r="82" spans="1:8" ht="18.75" x14ac:dyDescent="0.3">
      <c r="A82" s="39">
        <v>81</v>
      </c>
      <c r="B82" s="44" t="s">
        <v>94</v>
      </c>
      <c r="C82" s="35" t="s">
        <v>48</v>
      </c>
      <c r="D82" s="35">
        <v>6</v>
      </c>
      <c r="E82" s="36"/>
      <c r="F82" s="38">
        <f>(F70+F80)*D82%</f>
        <v>266370.34691522398</v>
      </c>
    </row>
    <row r="83" spans="1:8" ht="18.75" x14ac:dyDescent="0.3">
      <c r="A83" s="39">
        <v>82</v>
      </c>
      <c r="B83" s="44" t="s">
        <v>95</v>
      </c>
      <c r="C83" s="35" t="s">
        <v>17</v>
      </c>
      <c r="D83" s="35">
        <v>110</v>
      </c>
      <c r="E83" s="36">
        <v>2000</v>
      </c>
      <c r="F83" s="38">
        <f>D83*E83</f>
        <v>220000</v>
      </c>
    </row>
    <row r="84" spans="1:8" ht="15.75" x14ac:dyDescent="0.25">
      <c r="A84" s="39">
        <v>83</v>
      </c>
      <c r="B84" s="44" t="s">
        <v>96</v>
      </c>
      <c r="C84" s="45"/>
      <c r="D84" s="45"/>
      <c r="E84" s="46"/>
      <c r="F84" s="47">
        <f>SUM(F85:F94)</f>
        <v>308002.62880000001</v>
      </c>
      <c r="G84" s="55"/>
      <c r="H84" s="55"/>
    </row>
    <row r="85" spans="1:8" x14ac:dyDescent="0.25">
      <c r="A85" s="39">
        <v>84</v>
      </c>
      <c r="B85" s="48" t="s">
        <v>57</v>
      </c>
      <c r="C85" s="49" t="s">
        <v>13</v>
      </c>
      <c r="D85" s="49">
        <v>2</v>
      </c>
      <c r="E85" s="50">
        <v>5000</v>
      </c>
      <c r="F85" s="51">
        <f>D85*E85</f>
        <v>10000</v>
      </c>
    </row>
    <row r="86" spans="1:8" x14ac:dyDescent="0.25">
      <c r="A86" s="39">
        <v>85</v>
      </c>
      <c r="B86" s="48" t="s">
        <v>58</v>
      </c>
      <c r="C86" s="49" t="s">
        <v>13</v>
      </c>
      <c r="D86" s="49">
        <v>2</v>
      </c>
      <c r="E86" s="50">
        <v>4000</v>
      </c>
      <c r="F86" s="51">
        <f t="shared" ref="F86" si="11">D86*E86</f>
        <v>8000</v>
      </c>
    </row>
    <row r="87" spans="1:8" x14ac:dyDescent="0.25">
      <c r="A87" s="39">
        <v>86</v>
      </c>
      <c r="B87" s="48" t="s">
        <v>86</v>
      </c>
      <c r="C87" s="49" t="s">
        <v>13</v>
      </c>
      <c r="D87" s="69">
        <f>(F6/10)/1.5</f>
        <v>20.352383999999997</v>
      </c>
      <c r="E87" s="50">
        <v>3200</v>
      </c>
      <c r="F87" s="51">
        <f t="shared" ref="F87:F88" si="12">D87*E87</f>
        <v>65127.628799999991</v>
      </c>
    </row>
    <row r="88" spans="1:8" x14ac:dyDescent="0.25">
      <c r="A88" s="39">
        <v>87</v>
      </c>
      <c r="B88" s="48" t="s">
        <v>128</v>
      </c>
      <c r="C88" s="49" t="s">
        <v>13</v>
      </c>
      <c r="D88" s="49">
        <v>1</v>
      </c>
      <c r="E88" s="50">
        <v>2700</v>
      </c>
      <c r="F88" s="76">
        <f t="shared" si="12"/>
        <v>2700</v>
      </c>
    </row>
    <row r="89" spans="1:8" x14ac:dyDescent="0.25">
      <c r="A89" s="39">
        <v>88</v>
      </c>
      <c r="B89" s="48" t="s">
        <v>115</v>
      </c>
      <c r="C89" s="49" t="s">
        <v>13</v>
      </c>
      <c r="D89" s="49">
        <v>1</v>
      </c>
      <c r="E89" s="50">
        <v>4800</v>
      </c>
      <c r="F89" s="51">
        <f>D89*E89</f>
        <v>4800</v>
      </c>
    </row>
    <row r="90" spans="1:8" x14ac:dyDescent="0.25">
      <c r="A90" s="39">
        <v>89</v>
      </c>
      <c r="B90" s="48" t="s">
        <v>121</v>
      </c>
      <c r="C90" s="49" t="s">
        <v>13</v>
      </c>
      <c r="D90" s="49">
        <v>1</v>
      </c>
      <c r="E90" s="50">
        <v>8500</v>
      </c>
      <c r="F90" s="76">
        <f t="shared" ref="F90:F94" si="13">D90*E90</f>
        <v>8500</v>
      </c>
    </row>
    <row r="91" spans="1:8" x14ac:dyDescent="0.25">
      <c r="A91" s="39">
        <v>90</v>
      </c>
      <c r="B91" s="48" t="s">
        <v>119</v>
      </c>
      <c r="C91" s="49" t="s">
        <v>13</v>
      </c>
      <c r="D91" s="49">
        <v>1</v>
      </c>
      <c r="E91" s="50">
        <v>4250</v>
      </c>
      <c r="F91" s="76">
        <f>D91*E91</f>
        <v>4250</v>
      </c>
    </row>
    <row r="92" spans="1:8" x14ac:dyDescent="0.25">
      <c r="A92" s="39">
        <v>91</v>
      </c>
      <c r="B92" s="48" t="s">
        <v>118</v>
      </c>
      <c r="C92" s="49" t="s">
        <v>13</v>
      </c>
      <c r="D92" s="49">
        <v>1</v>
      </c>
      <c r="E92" s="50">
        <v>88000</v>
      </c>
      <c r="F92" s="51">
        <f>D92*E92</f>
        <v>88000</v>
      </c>
    </row>
    <row r="93" spans="1:8" x14ac:dyDescent="0.25">
      <c r="A93" s="39">
        <v>92</v>
      </c>
      <c r="B93" s="48" t="s">
        <v>120</v>
      </c>
      <c r="C93" s="49" t="s">
        <v>13</v>
      </c>
      <c r="D93" s="49">
        <v>6</v>
      </c>
      <c r="E93" s="50">
        <v>17500</v>
      </c>
      <c r="F93" s="76">
        <f t="shared" si="13"/>
        <v>105000</v>
      </c>
    </row>
    <row r="94" spans="1:8" x14ac:dyDescent="0.25">
      <c r="A94" s="39">
        <v>93</v>
      </c>
      <c r="B94" s="48" t="s">
        <v>122</v>
      </c>
      <c r="C94" s="49" t="s">
        <v>13</v>
      </c>
      <c r="D94" s="69">
        <v>25</v>
      </c>
      <c r="E94" s="50">
        <v>465</v>
      </c>
      <c r="F94" s="51">
        <f t="shared" si="13"/>
        <v>11625</v>
      </c>
    </row>
    <row r="95" spans="1:8" ht="15.75" x14ac:dyDescent="0.25">
      <c r="A95" s="39">
        <v>94</v>
      </c>
      <c r="B95" s="60" t="s">
        <v>97</v>
      </c>
      <c r="C95" s="45"/>
      <c r="D95" s="45"/>
      <c r="E95" s="46"/>
      <c r="F95" s="47">
        <f>SUM(F96:F103)</f>
        <v>194040</v>
      </c>
      <c r="G95" s="55"/>
      <c r="H95" s="55"/>
    </row>
    <row r="96" spans="1:8" x14ac:dyDescent="0.25">
      <c r="A96" s="39">
        <v>95</v>
      </c>
      <c r="B96" s="73" t="s">
        <v>109</v>
      </c>
      <c r="C96" s="74" t="s">
        <v>110</v>
      </c>
      <c r="D96" s="63">
        <v>17</v>
      </c>
      <c r="E96" s="75">
        <v>2500</v>
      </c>
      <c r="F96" s="51">
        <f t="shared" ref="F96:F103" si="14">D96*E96</f>
        <v>42500</v>
      </c>
    </row>
    <row r="97" spans="1:8" x14ac:dyDescent="0.25">
      <c r="A97" s="39">
        <v>96</v>
      </c>
      <c r="B97" s="61" t="s">
        <v>117</v>
      </c>
      <c r="C97" s="62" t="s">
        <v>110</v>
      </c>
      <c r="D97" s="63">
        <v>1</v>
      </c>
      <c r="E97" s="50">
        <v>7000</v>
      </c>
      <c r="F97" s="51">
        <f>D97*E97</f>
        <v>7000</v>
      </c>
    </row>
    <row r="98" spans="1:8" x14ac:dyDescent="0.25">
      <c r="A98" s="39">
        <v>97</v>
      </c>
      <c r="B98" s="73" t="s">
        <v>112</v>
      </c>
      <c r="C98" s="74" t="s">
        <v>110</v>
      </c>
      <c r="D98" s="63">
        <v>17</v>
      </c>
      <c r="E98" s="75">
        <v>4800</v>
      </c>
      <c r="F98" s="51">
        <f t="shared" si="14"/>
        <v>81600</v>
      </c>
    </row>
    <row r="99" spans="1:8" x14ac:dyDescent="0.25">
      <c r="A99" s="39">
        <v>98</v>
      </c>
      <c r="B99" s="73" t="s">
        <v>113</v>
      </c>
      <c r="C99" s="74" t="s">
        <v>110</v>
      </c>
      <c r="D99" s="63">
        <v>2</v>
      </c>
      <c r="E99" s="75">
        <v>1500</v>
      </c>
      <c r="F99" s="51">
        <f t="shared" si="14"/>
        <v>3000</v>
      </c>
    </row>
    <row r="100" spans="1:8" x14ac:dyDescent="0.25">
      <c r="A100" s="39">
        <v>99</v>
      </c>
      <c r="B100" s="61" t="s">
        <v>116</v>
      </c>
      <c r="C100" s="62" t="s">
        <v>110</v>
      </c>
      <c r="D100" s="63">
        <v>17</v>
      </c>
      <c r="E100" s="50">
        <v>600</v>
      </c>
      <c r="F100" s="51">
        <f t="shared" si="14"/>
        <v>10200</v>
      </c>
    </row>
    <row r="101" spans="1:8" x14ac:dyDescent="0.25">
      <c r="A101" s="39">
        <v>100</v>
      </c>
      <c r="B101" s="73" t="s">
        <v>111</v>
      </c>
      <c r="C101" s="74" t="s">
        <v>110</v>
      </c>
      <c r="D101" s="63">
        <v>1</v>
      </c>
      <c r="E101" s="75">
        <v>8500</v>
      </c>
      <c r="F101" s="51">
        <f t="shared" si="14"/>
        <v>8500</v>
      </c>
    </row>
    <row r="102" spans="1:8" x14ac:dyDescent="0.25">
      <c r="A102" s="39">
        <v>101</v>
      </c>
      <c r="B102" s="73" t="s">
        <v>114</v>
      </c>
      <c r="C102" s="74" t="s">
        <v>110</v>
      </c>
      <c r="D102" s="63">
        <v>6</v>
      </c>
      <c r="E102" s="75">
        <v>6500</v>
      </c>
      <c r="F102" s="51">
        <f t="shared" si="14"/>
        <v>39000</v>
      </c>
    </row>
    <row r="103" spans="1:8" x14ac:dyDescent="0.25">
      <c r="A103" s="39">
        <v>102</v>
      </c>
      <c r="B103" s="73" t="s">
        <v>127</v>
      </c>
      <c r="C103" s="74" t="s">
        <v>13</v>
      </c>
      <c r="D103" s="63">
        <v>4</v>
      </c>
      <c r="E103" s="75">
        <v>560</v>
      </c>
      <c r="F103" s="51">
        <f t="shared" si="14"/>
        <v>2240</v>
      </c>
    </row>
    <row r="104" spans="1:8" ht="19.5" customHeight="1" x14ac:dyDescent="0.25">
      <c r="A104" s="39">
        <v>103</v>
      </c>
      <c r="B104" s="60" t="s">
        <v>123</v>
      </c>
      <c r="C104" s="65" t="s">
        <v>78</v>
      </c>
      <c r="D104" s="65">
        <f>C106</f>
        <v>6</v>
      </c>
      <c r="E104" s="66">
        <v>0</v>
      </c>
      <c r="F104" s="47"/>
      <c r="G104" s="55"/>
      <c r="H104" s="55"/>
    </row>
    <row r="105" spans="1:8" ht="46.5" x14ac:dyDescent="0.25">
      <c r="A105" s="39">
        <v>104</v>
      </c>
      <c r="B105" s="16" t="s">
        <v>5</v>
      </c>
      <c r="C105" s="17"/>
      <c r="D105" s="17"/>
      <c r="E105" s="18"/>
      <c r="F105" s="64">
        <f>F70+F80+F82+F83+F81+F84+F95+F104</f>
        <v>5607918.7576356232</v>
      </c>
      <c r="G105" s="55"/>
    </row>
    <row r="106" spans="1:8" x14ac:dyDescent="0.25">
      <c r="A106" s="39">
        <v>105</v>
      </c>
      <c r="B106" s="41" t="s">
        <v>85</v>
      </c>
      <c r="C106" s="37">
        <v>6</v>
      </c>
      <c r="D106" s="80" t="s">
        <v>27</v>
      </c>
      <c r="E106" s="80"/>
      <c r="F106" s="42">
        <f>F105/F6</f>
        <v>18369.408247654996</v>
      </c>
    </row>
    <row r="107" spans="1:8" x14ac:dyDescent="0.25">
      <c r="A107"/>
      <c r="C107"/>
      <c r="D107"/>
      <c r="F107" s="1"/>
    </row>
    <row r="108" spans="1:8" x14ac:dyDescent="0.25">
      <c r="A108"/>
      <c r="C108"/>
      <c r="D108"/>
      <c r="F108" s="1"/>
    </row>
    <row r="109" spans="1:8" x14ac:dyDescent="0.25">
      <c r="A109"/>
      <c r="C109"/>
      <c r="D109"/>
      <c r="F109" s="1"/>
    </row>
    <row r="110" spans="1:8" x14ac:dyDescent="0.25">
      <c r="A110"/>
      <c r="C110"/>
      <c r="D110"/>
      <c r="F110" s="1"/>
    </row>
  </sheetData>
  <mergeCells count="9">
    <mergeCell ref="A1:B1"/>
    <mergeCell ref="C1:F1"/>
    <mergeCell ref="C2:F2"/>
    <mergeCell ref="C3:F3"/>
    <mergeCell ref="D106:E106"/>
    <mergeCell ref="C6:D6"/>
    <mergeCell ref="C4:F4"/>
    <mergeCell ref="C5:F5"/>
    <mergeCell ref="C7:F7"/>
  </mergeCells>
  <dataValidations count="6">
    <dataValidation type="list" allowBlank="1" showInputMessage="1" showErrorMessage="1" sqref="B61:B62 B57:B59">
      <formula1>отделка</formula1>
    </dataValidation>
    <dataValidation type="list" allowBlank="1" showInputMessage="1" showErrorMessage="1" sqref="B25:B38">
      <formula1>кровля</formula1>
    </dataValidation>
    <dataValidation type="list" allowBlank="1" showInputMessage="1" showErrorMessage="1" sqref="B14:B15">
      <formula1>Фундаменты</formula1>
    </dataValidation>
    <dataValidation type="list" allowBlank="1" showInputMessage="1" showErrorMessage="1" sqref="B64">
      <formula1>прочие</formula1>
    </dataValidation>
    <dataValidation type="list" allowBlank="1" showInputMessage="1" showErrorMessage="1" sqref="B65:B66">
      <formula1>лестницы</formula1>
    </dataValidation>
    <dataValidation type="list" allowBlank="1" showInputMessage="1" showErrorMessage="1" sqref="B18:B22">
      <formula1>наружныестены</formula1>
    </dataValidation>
  </dataValidation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2014-08-28T06:03:03Z</cp:lastPrinted>
  <dcterms:created xsi:type="dcterms:W3CDTF">2013-11-27T09:44:20Z</dcterms:created>
  <dcterms:modified xsi:type="dcterms:W3CDTF">2014-08-29T12:10:10Z</dcterms:modified>
</cp:coreProperties>
</file>