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F92" i="1" l="1"/>
  <c r="D95" i="1"/>
  <c r="D72" i="1"/>
  <c r="D70" i="1" s="1"/>
  <c r="D71" i="1"/>
  <c r="D62" i="1"/>
  <c r="D49" i="1"/>
  <c r="D60" i="1"/>
  <c r="D54" i="1"/>
  <c r="D31" i="1"/>
  <c r="F6" i="1"/>
  <c r="D29" i="1" s="1"/>
  <c r="D25" i="1"/>
  <c r="D23" i="1"/>
  <c r="D89" i="1" l="1"/>
  <c r="D96" i="1"/>
  <c r="D59" i="1"/>
  <c r="D66" i="1"/>
  <c r="F103" i="1"/>
  <c r="F101" i="1"/>
  <c r="F100" i="1"/>
  <c r="F95" i="1" l="1"/>
  <c r="F96" i="1"/>
  <c r="F107" i="1"/>
  <c r="F102" i="1"/>
  <c r="F106" i="1"/>
  <c r="F105" i="1"/>
  <c r="F104" i="1"/>
  <c r="F99" i="1"/>
  <c r="F98" i="1"/>
  <c r="F97" i="1"/>
  <c r="F94" i="1"/>
  <c r="F93" i="1"/>
  <c r="F91" i="1"/>
  <c r="F87" i="1"/>
  <c r="E85" i="1"/>
  <c r="E83" i="1"/>
  <c r="E81" i="1"/>
  <c r="E79" i="1"/>
  <c r="D63" i="1"/>
  <c r="F63" i="1" s="1"/>
  <c r="C66" i="1"/>
  <c r="C64" i="1"/>
  <c r="C62" i="1"/>
  <c r="C61" i="1"/>
  <c r="F60" i="1"/>
  <c r="D61" i="1"/>
  <c r="C60" i="1"/>
  <c r="F54" i="1"/>
  <c r="F22" i="1"/>
  <c r="F21" i="1"/>
  <c r="F20" i="1"/>
  <c r="F90" i="1" l="1"/>
  <c r="D67" i="1"/>
  <c r="F67" i="1" s="1"/>
  <c r="F66" i="1"/>
  <c r="F61" i="1"/>
  <c r="F62" i="1"/>
  <c r="D64" i="1"/>
  <c r="F64" i="1" s="1"/>
  <c r="D56" i="1"/>
  <c r="F56" i="1" s="1"/>
  <c r="D55" i="1"/>
  <c r="F55" i="1" s="1"/>
  <c r="D58" i="1" l="1"/>
  <c r="F58" i="1" s="1"/>
  <c r="F59" i="1"/>
  <c r="D28" i="1" l="1"/>
  <c r="D14" i="1"/>
  <c r="D78" i="1" l="1"/>
  <c r="F68" i="1"/>
  <c r="F23" i="1" l="1"/>
  <c r="D24" i="1" l="1"/>
  <c r="F24" i="1" s="1"/>
  <c r="D12" i="1"/>
  <c r="F72" i="1" l="1"/>
  <c r="F71" i="1"/>
  <c r="F70" i="1"/>
  <c r="F73" i="1" l="1"/>
  <c r="D39" i="1"/>
  <c r="D50" i="1" l="1"/>
  <c r="F89" i="1"/>
  <c r="F78" i="1"/>
  <c r="D41" i="1"/>
  <c r="D32" i="1"/>
  <c r="C41" i="1"/>
  <c r="C40" i="1"/>
  <c r="C39" i="1"/>
  <c r="D38" i="1"/>
  <c r="F38" i="1" s="1"/>
  <c r="F37" i="1"/>
  <c r="C37" i="1"/>
  <c r="D36" i="1"/>
  <c r="C36" i="1"/>
  <c r="F35" i="1"/>
  <c r="C35" i="1"/>
  <c r="E34" i="1"/>
  <c r="D34" i="1"/>
  <c r="C34" i="1"/>
  <c r="C33" i="1"/>
  <c r="C32" i="1"/>
  <c r="F31" i="1"/>
  <c r="C30" i="1"/>
  <c r="C29" i="1"/>
  <c r="C28" i="1"/>
  <c r="F25" i="1"/>
  <c r="F19" i="1"/>
  <c r="C15" i="1"/>
  <c r="D33" i="1" l="1"/>
  <c r="F33" i="1" s="1"/>
  <c r="D79" i="1"/>
  <c r="F36" i="1"/>
  <c r="F34" i="1"/>
  <c r="D15" i="1"/>
  <c r="F32" i="1"/>
  <c r="F39" i="1"/>
  <c r="D40" i="1"/>
  <c r="F40" i="1" s="1"/>
  <c r="F41" i="1"/>
  <c r="F28" i="1"/>
  <c r="F29" i="1"/>
  <c r="D30" i="1"/>
  <c r="F30" i="1" s="1"/>
  <c r="F18" i="1"/>
  <c r="F26" i="1" s="1"/>
  <c r="D13" i="1"/>
  <c r="F16" i="1" l="1"/>
  <c r="D80" i="1"/>
  <c r="F79" i="1"/>
  <c r="D81" i="1" l="1"/>
  <c r="F80" i="1"/>
  <c r="D82" i="1" l="1"/>
  <c r="F81" i="1"/>
  <c r="C1" i="1"/>
  <c r="F82" i="1" l="1"/>
  <c r="D83" i="1"/>
  <c r="F46" i="1"/>
  <c r="F50" i="1"/>
  <c r="D84" i="1" l="1"/>
  <c r="F83" i="1"/>
  <c r="F44" i="1"/>
  <c r="F45" i="1"/>
  <c r="F84" i="1" l="1"/>
  <c r="D85" i="1"/>
  <c r="F47" i="1"/>
  <c r="F85" i="1" l="1"/>
  <c r="F86" i="1" s="1"/>
  <c r="F49" i="1"/>
  <c r="F51" i="1" s="1"/>
  <c r="A1" i="1" l="1"/>
  <c r="F42" i="1" l="1"/>
  <c r="F74" i="1" s="1"/>
  <c r="F75" i="1" l="1"/>
  <c r="F76" i="1" s="1"/>
  <c r="F88" i="1" l="1"/>
  <c r="F108" i="1" l="1"/>
  <c r="F109" i="1" s="1"/>
</calcChain>
</file>

<file path=xl/sharedStrings.xml><?xml version="1.0" encoding="utf-8"?>
<sst xmlns="http://schemas.openxmlformats.org/spreadsheetml/2006/main" count="182" uniqueCount="124">
  <si>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</si>
  <si>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</si>
  <si>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</si>
  <si>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</si>
  <si>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</si>
  <si>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</si>
  <si>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</si>
  <si>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</si>
  <si>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</si>
  <si>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</si>
  <si>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</si>
  <si>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</si>
  <si>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</si>
  <si>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</si>
  <si>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</si>
  <si>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</si>
  <si>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Двери внутренние стандартные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</si>
  <si>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</si>
  <si>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</si>
  <si>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</si>
  <si>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</si>
  <si>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</si>
  <si>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</si>
  <si>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</si>
  <si>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</si>
  <si>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</si>
  <si>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</si>
  <si>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</si>
  <si>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</si>
  <si>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</si>
  <si>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</si>
  <si>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</si>
  <si>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</si>
  <si>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</si>
  <si>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</si>
  <si>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</si>
  <si>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</si>
  <si>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</si>
  <si>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</si>
  <si>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</si>
  <si>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</si>
  <si>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</si>
  <si>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</si>
  <si>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</si>
  <si>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</si>
  <si>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</si>
  <si>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</si>
  <si>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Унитаз</t>
  </si>
  <si>
    <t>Кабинка с дверью сантехническая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</si>
  <si>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</si>
  <si>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</si>
  <si>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</si>
  <si>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</si>
  <si>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</si>
  <si>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</si>
  <si>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</si>
  <si>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</si>
  <si>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</si>
  <si>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</si>
  <si>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</si>
  <si>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</si>
  <si>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</si>
  <si>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</si>
  <si>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</si>
  <si>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</si>
  <si>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</si>
  <si>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</si>
  <si>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</si>
  <si>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%</t>
  </si>
  <si>
    <t>тн</t>
  </si>
  <si>
    <t>Раздел 11. Проектные работы</t>
  </si>
  <si>
    <t>Раздел 12. Накладные расходы</t>
  </si>
  <si>
    <t>Раздел 13. Аренда автокрана</t>
  </si>
  <si>
    <t>Устройство цоколя (работа + материал)</t>
  </si>
  <si>
    <t>Винтовые сваи диам.76мм L=2,5м.</t>
  </si>
  <si>
    <t xml:space="preserve">Раздел 9. Инженерные сети </t>
  </si>
  <si>
    <t>Внутренняя высота:</t>
  </si>
  <si>
    <t>Монтаж второго и третьего этажа здания</t>
  </si>
  <si>
    <t xml:space="preserve">Панели ПВХ </t>
  </si>
  <si>
    <t>Подсистема под ПВХ панели</t>
  </si>
  <si>
    <t>Монтаж панелей</t>
  </si>
  <si>
    <t>Укладка линолеума</t>
  </si>
  <si>
    <t>Монтаж стального покрытия</t>
  </si>
  <si>
    <t>Металлический рифленый лист 3 мм</t>
  </si>
  <si>
    <t>Укладка кафеля на пол</t>
  </si>
  <si>
    <t>Кафель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</si>
  <si>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</si>
  <si>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</si>
  <si>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</si>
  <si>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санузлы, душевые</t>
  </si>
  <si>
    <t>санузлы, душевые, лестн.клетка</t>
  </si>
  <si>
    <t xml:space="preserve">Вентиляция (материалы) </t>
  </si>
  <si>
    <t>Вентиляция (монтаж)</t>
  </si>
  <si>
    <t>Раковина + смеситель с обвязкой</t>
  </si>
  <si>
    <t>Электроконветор 1,5 кВт с термостатом</t>
  </si>
  <si>
    <t>Электрическая завеса 5кВт</t>
  </si>
  <si>
    <t>Водонагреватель "Аристон", 50л</t>
  </si>
  <si>
    <t>Ёмкость ПВХ, 5000л</t>
  </si>
  <si>
    <t>Насосная станция Unipump Акваробот JET 80LA</t>
  </si>
  <si>
    <t>Установка обеззараживания вводы</t>
  </si>
  <si>
    <t>Узел учёта холодной воды</t>
  </si>
  <si>
    <t>Септик 5 м3 с монтажём и присоединением под ключ</t>
  </si>
  <si>
    <t>Водонагреватель ARISTON 80 л</t>
  </si>
  <si>
    <t>Кухонная эл.плита</t>
  </si>
  <si>
    <t>Мойка на два отделения+смеситель+обвязка</t>
  </si>
  <si>
    <t>Кассета пола б=200</t>
  </si>
  <si>
    <t>МЗ, Общежитие</t>
  </si>
  <si>
    <t>Группа компаний "ГЕОСТРОЙ"</t>
  </si>
  <si>
    <t>г. Москва</t>
  </si>
  <si>
    <t>150/200/200</t>
  </si>
  <si>
    <t>Модуль без 1 длинной и 1короткой стороны, 6,229х2,434м, 150/200/200</t>
  </si>
  <si>
    <t>Модуль без 2 длинных и 1короткой стороны, 6,229х2,434м, 150/200/200</t>
  </si>
  <si>
    <t>Кассета потолка б=200мм</t>
  </si>
  <si>
    <t>щитовая, тамбур</t>
  </si>
  <si>
    <t>Раздел 8. Лестницы, крыльца</t>
  </si>
  <si>
    <t xml:space="preserve">Монтаж металлоконструкций </t>
  </si>
  <si>
    <t>Металлоконструкции крыльц с навесом 0,4тн</t>
  </si>
  <si>
    <t>Металлоконструкции лестница для 2-х эт.здания 0,95тн</t>
  </si>
  <si>
    <t>Неучтенные работы и материалы (около 1 %)</t>
  </si>
  <si>
    <t>Душевая кабинка</t>
  </si>
  <si>
    <t>Обеденная зона</t>
  </si>
  <si>
    <t>Писуар</t>
  </si>
  <si>
    <t>без фундамента</t>
  </si>
  <si>
    <t>Раздел 14. Дополнительное оборудование: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</si>
</sst>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2;&#1047;%20220&#1095;&#1077;&#1083;%20&#1074;%20&#1075;.&#1040;&#1088;&#1093;&#1072;&#1085;&#1075;&#1077;&#1083;&#1100;&#1089;&#1082;,%20&#1071;&#1084;&#1072;&#1083;%20&#1057;&#1055;&#1043;\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Фундаменты'!$A$1:$C$56" sheetId="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</row>
        <row r="62">
          <cell r="A62" t="str">
            <v>Модуль без 2 коротких сторон, 6,229х2,434м, б=250мм</v>
          </cell>
        </row>
        <row r="63">
          <cell r="A63" t="str">
            <v>Монтаж второго и третьего этажа здания</v>
          </cell>
        </row>
        <row r="64">
          <cell r="A64" t="str">
            <v>Монтаж первого этажа здания</v>
          </cell>
        </row>
        <row r="65">
          <cell r="A65" t="str">
            <v>Монтаж сендвич-панелей стеновых</v>
          </cell>
        </row>
        <row r="66">
          <cell r="A66" t="str">
            <v>Полный модуль, 6,229х2,434м, 150/200/200</v>
          </cell>
        </row>
        <row r="67">
          <cell r="A67" t="str">
            <v>Полный модуль, 6,229х2,434м, 200/300/250</v>
          </cell>
        </row>
        <row r="68">
          <cell r="A68" t="str">
            <v>Полный модуль, 6,229х2,434м, б=100мм</v>
          </cell>
        </row>
        <row r="69">
          <cell r="A69" t="str">
            <v>Полный модуль, 6,229х2,434м, б=150мм</v>
          </cell>
        </row>
        <row r="70">
          <cell r="A70" t="str">
            <v>Полный модуль, 6,229х2,434м, б=200мм</v>
          </cell>
        </row>
        <row r="71">
          <cell r="A71" t="str">
            <v>Полный модуль, 6,229х2,434м, б=250мм</v>
          </cell>
        </row>
        <row r="72">
          <cell r="A72" t="str">
            <v>Сборка СРМ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Отделка'!$A$1:$C$72" sheetId="11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zoomScale="90" zoomScaleNormal="90" workbookViewId="0">
      <pane ySplit="8" topLeftCell="A93" activePane="bottomLeft" state="frozen"/>
      <selection pane="bottomLeft" activeCell="C110" sqref="C110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7" ht="31.5" customHeight="1" x14ac:dyDescent="0.25">
      <c r="A1" s="68" t="str">
        <f>C2</f>
        <v>МЗ, Общежитие</v>
      </c>
      <c r="B1" s="68"/>
      <c r="C1" s="69" t="str">
        <f>C3</f>
        <v>Группа компаний "ГЕОСТРОЙ"</v>
      </c>
      <c r="D1" s="69"/>
      <c r="E1" s="69"/>
      <c r="F1" s="69"/>
    </row>
    <row r="2" spans="1:7" x14ac:dyDescent="0.25">
      <c r="A2" s="41">
        <v>1</v>
      </c>
      <c r="B2" s="42" t="s">
        <v>2</v>
      </c>
      <c r="C2" s="70" t="s">
        <v>106</v>
      </c>
      <c r="D2" s="70"/>
      <c r="E2" s="70"/>
      <c r="F2" s="70"/>
    </row>
    <row r="3" spans="1:7" x14ac:dyDescent="0.25">
      <c r="A3" s="41">
        <v>2</v>
      </c>
      <c r="B3" s="42" t="s">
        <v>0</v>
      </c>
      <c r="C3" s="70" t="s">
        <v>107</v>
      </c>
      <c r="D3" s="70"/>
      <c r="E3" s="70"/>
      <c r="F3" s="70"/>
    </row>
    <row r="4" spans="1:7" ht="14.25" customHeight="1" x14ac:dyDescent="0.25">
      <c r="A4" s="41">
        <v>3</v>
      </c>
      <c r="B4" s="42" t="s">
        <v>1</v>
      </c>
      <c r="C4" s="72" t="s">
        <v>108</v>
      </c>
      <c r="D4" s="73"/>
      <c r="E4" s="73"/>
      <c r="F4" s="74"/>
    </row>
    <row r="5" spans="1:7" ht="15.75" customHeight="1" x14ac:dyDescent="0.25">
      <c r="A5" s="41">
        <v>4</v>
      </c>
      <c r="B5" s="42" t="s">
        <v>76</v>
      </c>
      <c r="C5" s="72">
        <v>2.2000000000000002</v>
      </c>
      <c r="D5" s="73"/>
      <c r="E5" s="73"/>
      <c r="F5" s="74"/>
    </row>
    <row r="6" spans="1:7" ht="17.25" customHeight="1" x14ac:dyDescent="0.25">
      <c r="A6" s="41">
        <v>5</v>
      </c>
      <c r="B6" s="42" t="s">
        <v>45</v>
      </c>
      <c r="C6" s="70" t="s">
        <v>109</v>
      </c>
      <c r="D6" s="70"/>
      <c r="E6" s="45" t="s">
        <v>44</v>
      </c>
      <c r="F6" s="63">
        <f>34.272*14.458*2</f>
        <v>991.00915199999997</v>
      </c>
    </row>
    <row r="7" spans="1:7" x14ac:dyDescent="0.25">
      <c r="A7" s="41">
        <v>6</v>
      </c>
      <c r="B7" s="42" t="s">
        <v>3</v>
      </c>
      <c r="C7" s="72" t="s">
        <v>122</v>
      </c>
      <c r="D7" s="73"/>
      <c r="E7" s="73"/>
      <c r="F7" s="74"/>
    </row>
    <row r="8" spans="1:7" ht="37.5" x14ac:dyDescent="0.2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7" ht="18.75" x14ac:dyDescent="0.25">
      <c r="A9" s="41">
        <v>8</v>
      </c>
      <c r="B9" s="5" t="s">
        <v>33</v>
      </c>
      <c r="C9" s="4"/>
      <c r="D9" s="4"/>
      <c r="E9" s="4"/>
      <c r="F9" s="4"/>
    </row>
    <row r="10" spans="1:7" x14ac:dyDescent="0.25">
      <c r="A10" s="41">
        <v>9</v>
      </c>
      <c r="B10" s="6" t="s">
        <v>27</v>
      </c>
      <c r="C10" s="13" t="s">
        <v>28</v>
      </c>
      <c r="D10" s="13">
        <v>32</v>
      </c>
      <c r="E10" s="10">
        <v>170</v>
      </c>
      <c r="F10" s="9"/>
    </row>
    <row r="11" spans="1:7" x14ac:dyDescent="0.25">
      <c r="A11" s="41">
        <v>10</v>
      </c>
      <c r="B11" s="6" t="s">
        <v>74</v>
      </c>
      <c r="C11" s="13" t="s">
        <v>13</v>
      </c>
      <c r="D11" s="13">
        <v>28</v>
      </c>
      <c r="E11" s="10">
        <v>4000</v>
      </c>
      <c r="F11" s="9"/>
    </row>
    <row r="12" spans="1:7" x14ac:dyDescent="0.25">
      <c r="A12" s="41">
        <v>11</v>
      </c>
      <c r="B12" s="6" t="s">
        <v>29</v>
      </c>
      <c r="C12" s="13" t="s">
        <v>19</v>
      </c>
      <c r="D12" s="13">
        <f>0.4*D11</f>
        <v>11.200000000000001</v>
      </c>
      <c r="E12" s="10">
        <v>2000</v>
      </c>
      <c r="F12" s="9"/>
    </row>
    <row r="13" spans="1:7" x14ac:dyDescent="0.25">
      <c r="A13" s="41">
        <v>12</v>
      </c>
      <c r="B13" s="6" t="s">
        <v>30</v>
      </c>
      <c r="C13" s="13" t="s">
        <v>13</v>
      </c>
      <c r="D13" s="13">
        <f>D11</f>
        <v>28</v>
      </c>
      <c r="E13" s="10">
        <v>250</v>
      </c>
      <c r="F13" s="9"/>
    </row>
    <row r="14" spans="1:7" x14ac:dyDescent="0.25">
      <c r="A14" s="41">
        <v>13</v>
      </c>
      <c r="B14" s="6" t="s">
        <v>49</v>
      </c>
      <c r="C14" s="13" t="s">
        <v>11</v>
      </c>
      <c r="D14" s="55">
        <f>18.4*(14.68*2+14.458*2)/1000</f>
        <v>1.0722783999999999</v>
      </c>
      <c r="E14" s="10">
        <v>7000</v>
      </c>
      <c r="F14" s="56"/>
    </row>
    <row r="15" spans="1:7" x14ac:dyDescent="0.25">
      <c r="A15" s="41">
        <v>14</v>
      </c>
      <c r="B15" s="6" t="s">
        <v>50</v>
      </c>
      <c r="C15" s="13" t="str">
        <f>VLOOKUP(B15,[1]Фундаменты!Прайс,2,FALSE)</f>
        <v>тн</v>
      </c>
      <c r="D15" s="55">
        <f>D14</f>
        <v>1.0722783999999999</v>
      </c>
      <c r="E15" s="10">
        <v>33500</v>
      </c>
      <c r="F15" s="56"/>
    </row>
    <row r="16" spans="1:7" x14ac:dyDescent="0.25">
      <c r="A16" s="41">
        <v>15</v>
      </c>
      <c r="B16" s="7" t="s">
        <v>4</v>
      </c>
      <c r="C16" s="14"/>
      <c r="D16" s="14"/>
      <c r="E16" s="11"/>
      <c r="F16" s="15">
        <f>SUM(F10:F15)</f>
        <v>0</v>
      </c>
      <c r="G16" s="59"/>
    </row>
    <row r="17" spans="1:7" ht="18.75" x14ac:dyDescent="0.25">
      <c r="A17" s="41">
        <v>16</v>
      </c>
      <c r="B17" s="5" t="s">
        <v>22</v>
      </c>
      <c r="C17" s="4"/>
      <c r="D17" s="4"/>
      <c r="E17" s="4"/>
      <c r="F17" s="4"/>
    </row>
    <row r="18" spans="1:7" x14ac:dyDescent="0.25">
      <c r="A18" s="41">
        <v>17</v>
      </c>
      <c r="B18" s="6" t="s">
        <v>51</v>
      </c>
      <c r="C18" s="13" t="s">
        <v>53</v>
      </c>
      <c r="D18" s="13">
        <v>56</v>
      </c>
      <c r="E18" s="10">
        <v>2000</v>
      </c>
      <c r="F18" s="9">
        <f>D18*E18</f>
        <v>112000</v>
      </c>
    </row>
    <row r="19" spans="1:7" x14ac:dyDescent="0.25">
      <c r="A19" s="41">
        <v>18</v>
      </c>
      <c r="B19" s="6" t="s">
        <v>52</v>
      </c>
      <c r="C19" s="13" t="s">
        <v>53</v>
      </c>
      <c r="D19" s="13">
        <v>28</v>
      </c>
      <c r="E19" s="10">
        <v>2000</v>
      </c>
      <c r="F19" s="9">
        <f>D19*E19</f>
        <v>56000</v>
      </c>
    </row>
    <row r="20" spans="1:7" x14ac:dyDescent="0.25">
      <c r="A20" s="41">
        <v>19</v>
      </c>
      <c r="B20" s="6" t="s">
        <v>77</v>
      </c>
      <c r="C20" s="13" t="s">
        <v>53</v>
      </c>
      <c r="D20" s="13">
        <v>28</v>
      </c>
      <c r="E20" s="10">
        <v>3000</v>
      </c>
      <c r="F20" s="9">
        <f t="shared" ref="F20" si="0">D20*E20</f>
        <v>84000</v>
      </c>
    </row>
    <row r="21" spans="1:7" ht="30" x14ac:dyDescent="0.25">
      <c r="A21" s="41">
        <v>20</v>
      </c>
      <c r="B21" s="6" t="s">
        <v>110</v>
      </c>
      <c r="C21" s="13" t="s">
        <v>53</v>
      </c>
      <c r="D21" s="13">
        <v>8</v>
      </c>
      <c r="E21" s="10">
        <v>138328</v>
      </c>
      <c r="F21" s="9">
        <f>D21*E21</f>
        <v>1106624</v>
      </c>
    </row>
    <row r="22" spans="1:7" ht="30" x14ac:dyDescent="0.25">
      <c r="A22" s="41">
        <v>21</v>
      </c>
      <c r="B22" s="6" t="s">
        <v>111</v>
      </c>
      <c r="C22" s="13" t="s">
        <v>53</v>
      </c>
      <c r="D22" s="13">
        <v>48</v>
      </c>
      <c r="E22" s="10">
        <v>122958</v>
      </c>
      <c r="F22" s="9">
        <f t="shared" ref="F22" si="1">D22*E22</f>
        <v>5901984</v>
      </c>
    </row>
    <row r="23" spans="1:7" x14ac:dyDescent="0.25">
      <c r="A23" s="41">
        <v>22</v>
      </c>
      <c r="B23" s="6" t="s">
        <v>105</v>
      </c>
      <c r="C23" s="13" t="s">
        <v>12</v>
      </c>
      <c r="D23" s="57">
        <f>34.272*2</f>
        <v>68.543999999999997</v>
      </c>
      <c r="E23" s="10">
        <v>2950</v>
      </c>
      <c r="F23" s="9">
        <f t="shared" ref="F23:F24" si="2">D23*E23</f>
        <v>202204.79999999999</v>
      </c>
    </row>
    <row r="24" spans="1:7" x14ac:dyDescent="0.25">
      <c r="A24" s="41">
        <v>23</v>
      </c>
      <c r="B24" s="6" t="s">
        <v>112</v>
      </c>
      <c r="C24" s="13" t="s">
        <v>12</v>
      </c>
      <c r="D24" s="57">
        <f>D23</f>
        <v>68.543999999999997</v>
      </c>
      <c r="E24" s="10">
        <v>2950</v>
      </c>
      <c r="F24" s="9">
        <f t="shared" si="2"/>
        <v>202204.79999999999</v>
      </c>
    </row>
    <row r="25" spans="1:7" x14ac:dyDescent="0.25">
      <c r="A25" s="41">
        <v>24</v>
      </c>
      <c r="B25" s="6" t="s">
        <v>73</v>
      </c>
      <c r="C25" s="13" t="s">
        <v>12</v>
      </c>
      <c r="D25" s="57">
        <f>(34.272*2+14.458*2)*0.7</f>
        <v>68.221999999999994</v>
      </c>
      <c r="E25" s="10">
        <v>600</v>
      </c>
      <c r="F25" s="9">
        <f t="shared" ref="F25" si="3">D25*E25</f>
        <v>40933.199999999997</v>
      </c>
    </row>
    <row r="26" spans="1:7" x14ac:dyDescent="0.25">
      <c r="A26" s="41">
        <v>25</v>
      </c>
      <c r="B26" s="7" t="s">
        <v>4</v>
      </c>
      <c r="C26" s="14"/>
      <c r="D26" s="14"/>
      <c r="E26" s="11"/>
      <c r="F26" s="15">
        <f>SUM(F18:F25)</f>
        <v>7705950.7999999998</v>
      </c>
      <c r="G26" s="59"/>
    </row>
    <row r="27" spans="1:7" ht="15.75" x14ac:dyDescent="0.25">
      <c r="A27" s="41">
        <v>26</v>
      </c>
      <c r="B27" s="5" t="s">
        <v>23</v>
      </c>
      <c r="C27" s="12"/>
      <c r="D27" s="12"/>
      <c r="E27" s="8"/>
      <c r="F27" s="9"/>
    </row>
    <row r="28" spans="1:7" x14ac:dyDescent="0.25">
      <c r="A28" s="41">
        <v>27</v>
      </c>
      <c r="B28" s="6" t="s">
        <v>54</v>
      </c>
      <c r="C28" s="13" t="str">
        <f>VLOOKUP(B28,[2]Кровля!Прайс,2,FALSE)</f>
        <v>тн</v>
      </c>
      <c r="D28" s="57">
        <f>0.015*F6/2</f>
        <v>7.4325686399999995</v>
      </c>
      <c r="E28" s="10">
        <v>42000</v>
      </c>
      <c r="F28" s="9">
        <f>D28*E28</f>
        <v>312167.88287999999</v>
      </c>
    </row>
    <row r="29" spans="1:7" x14ac:dyDescent="0.25">
      <c r="A29" s="41">
        <v>28</v>
      </c>
      <c r="B29" s="6" t="s">
        <v>42</v>
      </c>
      <c r="C29" s="13" t="str">
        <f>VLOOKUP(B29,[2]Кровля!Прайс,2,FALSE)</f>
        <v>м2</v>
      </c>
      <c r="D29" s="57">
        <f>1.2*F6/2</f>
        <v>594.60549119999996</v>
      </c>
      <c r="E29" s="10">
        <v>370</v>
      </c>
      <c r="F29" s="9">
        <f t="shared" ref="F29:F41" si="4">D29*E29</f>
        <v>220004.03174399998</v>
      </c>
    </row>
    <row r="30" spans="1:7" x14ac:dyDescent="0.25">
      <c r="A30" s="41">
        <v>29</v>
      </c>
      <c r="B30" s="6" t="s">
        <v>55</v>
      </c>
      <c r="C30" s="13" t="str">
        <f>VLOOKUP(B30,[2]Кровля!Прайс,2,FALSE)</f>
        <v>м3</v>
      </c>
      <c r="D30" s="57">
        <f>D29*0.04/4</f>
        <v>5.9460549120000001</v>
      </c>
      <c r="E30" s="10">
        <v>6500</v>
      </c>
      <c r="F30" s="9">
        <f t="shared" si="4"/>
        <v>38649.356928000001</v>
      </c>
    </row>
    <row r="31" spans="1:7" x14ac:dyDescent="0.25">
      <c r="A31" s="41">
        <v>30</v>
      </c>
      <c r="B31" s="6" t="s">
        <v>56</v>
      </c>
      <c r="C31" s="13" t="s">
        <v>57</v>
      </c>
      <c r="D31" s="57">
        <f>34.5*2+8*5</f>
        <v>109</v>
      </c>
      <c r="E31" s="10">
        <v>650</v>
      </c>
      <c r="F31" s="9">
        <f t="shared" si="4"/>
        <v>70850</v>
      </c>
    </row>
    <row r="32" spans="1:7" x14ac:dyDescent="0.25">
      <c r="A32" s="41">
        <v>31</v>
      </c>
      <c r="B32" s="6" t="s">
        <v>58</v>
      </c>
      <c r="C32" s="13" t="str">
        <f>VLOOKUP(B32,[2]Кровля!Прайс,2,FALSE)</f>
        <v>тн</v>
      </c>
      <c r="D32" s="57">
        <f>D28</f>
        <v>7.4325686399999995</v>
      </c>
      <c r="E32" s="10">
        <v>7000</v>
      </c>
      <c r="F32" s="9">
        <f t="shared" si="4"/>
        <v>52027.980479999998</v>
      </c>
    </row>
    <row r="33" spans="1:7" x14ac:dyDescent="0.25">
      <c r="A33" s="41">
        <v>32</v>
      </c>
      <c r="B33" s="6" t="s">
        <v>59</v>
      </c>
      <c r="C33" s="13" t="str">
        <f>VLOOKUP(B33,[2]Кровля!Прайс,2,FALSE)</f>
        <v>м2</v>
      </c>
      <c r="D33" s="57">
        <f>D29</f>
        <v>594.60549119999996</v>
      </c>
      <c r="E33" s="10">
        <v>250</v>
      </c>
      <c r="F33" s="9">
        <f t="shared" si="4"/>
        <v>148651.37279999998</v>
      </c>
    </row>
    <row r="34" spans="1:7" x14ac:dyDescent="0.25">
      <c r="A34" s="41">
        <v>33</v>
      </c>
      <c r="B34" s="6" t="s">
        <v>60</v>
      </c>
      <c r="C34" s="13" t="str">
        <f>VLOOKUP(B34,[2]Кровля!Прайс,2,FALSE)</f>
        <v>м</v>
      </c>
      <c r="D34" s="57">
        <f>D31</f>
        <v>109</v>
      </c>
      <c r="E34" s="10">
        <f>E31*40%</f>
        <v>260</v>
      </c>
      <c r="F34" s="9">
        <f t="shared" si="4"/>
        <v>28340</v>
      </c>
    </row>
    <row r="35" spans="1:7" x14ac:dyDescent="0.25">
      <c r="A35" s="41">
        <v>34</v>
      </c>
      <c r="B35" s="6" t="s">
        <v>61</v>
      </c>
      <c r="C35" s="13" t="str">
        <f>VLOOKUP(B35,[1]Кровля!Прайс,2,FALSE)</f>
        <v>шт</v>
      </c>
      <c r="D35" s="57">
        <v>8</v>
      </c>
      <c r="E35" s="10">
        <v>250</v>
      </c>
      <c r="F35" s="9">
        <f t="shared" si="4"/>
        <v>2000</v>
      </c>
    </row>
    <row r="36" spans="1:7" x14ac:dyDescent="0.25">
      <c r="A36" s="41">
        <v>35</v>
      </c>
      <c r="B36" s="6" t="s">
        <v>62</v>
      </c>
      <c r="C36" s="13" t="str">
        <f>VLOOKUP(B36,[1]Кровля!Прайс,2,FALSE)</f>
        <v>шт</v>
      </c>
      <c r="D36" s="57">
        <f>D35</f>
        <v>8</v>
      </c>
      <c r="E36" s="10">
        <v>360</v>
      </c>
      <c r="F36" s="9">
        <f t="shared" si="4"/>
        <v>2880</v>
      </c>
    </row>
    <row r="37" spans="1:7" x14ac:dyDescent="0.25">
      <c r="A37" s="41">
        <v>36</v>
      </c>
      <c r="B37" s="6" t="s">
        <v>63</v>
      </c>
      <c r="C37" s="13" t="str">
        <f>VLOOKUP(B37,[1]Кровля!Прайс,2,FALSE)</f>
        <v>м</v>
      </c>
      <c r="D37" s="57">
        <v>34.5</v>
      </c>
      <c r="E37" s="10">
        <v>120</v>
      </c>
      <c r="F37" s="9">
        <f t="shared" si="4"/>
        <v>4140</v>
      </c>
    </row>
    <row r="38" spans="1:7" x14ac:dyDescent="0.25">
      <c r="A38" s="41">
        <v>37</v>
      </c>
      <c r="B38" s="6" t="s">
        <v>64</v>
      </c>
      <c r="C38" s="13" t="s">
        <v>12</v>
      </c>
      <c r="D38" s="57">
        <f>D37*0.4</f>
        <v>13.8</v>
      </c>
      <c r="E38" s="10">
        <v>480</v>
      </c>
      <c r="F38" s="9">
        <f t="shared" si="4"/>
        <v>6624</v>
      </c>
    </row>
    <row r="39" spans="1:7" x14ac:dyDescent="0.25">
      <c r="A39" s="41">
        <v>38</v>
      </c>
      <c r="B39" s="6" t="s">
        <v>65</v>
      </c>
      <c r="C39" s="13" t="str">
        <f>VLOOKUP(B39,[1]Кровля!Прайс,2,FALSE)</f>
        <v>м2</v>
      </c>
      <c r="D39" s="57">
        <f>D37*2*0.8</f>
        <v>55.2</v>
      </c>
      <c r="E39" s="10">
        <v>180</v>
      </c>
      <c r="F39" s="9">
        <f t="shared" si="4"/>
        <v>9936</v>
      </c>
    </row>
    <row r="40" spans="1:7" x14ac:dyDescent="0.25">
      <c r="A40" s="41">
        <v>39</v>
      </c>
      <c r="B40" s="6" t="s">
        <v>66</v>
      </c>
      <c r="C40" s="13" t="str">
        <f>VLOOKUP(B40,[1]Кровля!Прайс,2,FALSE)</f>
        <v>м2</v>
      </c>
      <c r="D40" s="57">
        <f>D39</f>
        <v>55.2</v>
      </c>
      <c r="E40" s="10">
        <v>353</v>
      </c>
      <c r="F40" s="9">
        <f t="shared" si="4"/>
        <v>19485.600000000002</v>
      </c>
    </row>
    <row r="41" spans="1:7" x14ac:dyDescent="0.25">
      <c r="A41" s="41">
        <v>40</v>
      </c>
      <c r="B41" s="6" t="s">
        <v>67</v>
      </c>
      <c r="C41" s="13" t="str">
        <f>VLOOKUP(B41,[1]Кровля!Прайс,2,FALSE)</f>
        <v>компл</v>
      </c>
      <c r="D41" s="57">
        <f>D29</f>
        <v>594.60549119999996</v>
      </c>
      <c r="E41" s="10">
        <v>75</v>
      </c>
      <c r="F41" s="9">
        <f t="shared" si="4"/>
        <v>44595.411840000001</v>
      </c>
    </row>
    <row r="42" spans="1:7" x14ac:dyDescent="0.25">
      <c r="A42" s="41">
        <v>41</v>
      </c>
      <c r="B42" s="7" t="s">
        <v>4</v>
      </c>
      <c r="C42" s="14"/>
      <c r="D42" s="14"/>
      <c r="E42" s="11"/>
      <c r="F42" s="15">
        <f>SUM(F28:F41)</f>
        <v>960351.63667199994</v>
      </c>
      <c r="G42" s="59"/>
    </row>
    <row r="43" spans="1:7" ht="21.75" customHeight="1" x14ac:dyDescent="0.25">
      <c r="A43" s="41">
        <v>42</v>
      </c>
      <c r="B43" s="5" t="s">
        <v>35</v>
      </c>
      <c r="C43" s="12"/>
      <c r="D43" s="12"/>
      <c r="E43" s="8"/>
      <c r="F43" s="9"/>
    </row>
    <row r="44" spans="1:7" x14ac:dyDescent="0.25">
      <c r="A44" s="41">
        <v>43</v>
      </c>
      <c r="B44" s="6" t="s">
        <v>16</v>
      </c>
      <c r="C44" s="13" t="s">
        <v>13</v>
      </c>
      <c r="D44" s="13">
        <v>50</v>
      </c>
      <c r="E44" s="10">
        <v>5000</v>
      </c>
      <c r="F44" s="9">
        <f t="shared" ref="F44:F46" si="5">D44*E44</f>
        <v>250000</v>
      </c>
    </row>
    <row r="45" spans="1:7" x14ac:dyDescent="0.25">
      <c r="A45" s="41">
        <v>44</v>
      </c>
      <c r="B45" s="6" t="s">
        <v>17</v>
      </c>
      <c r="C45" s="13" t="s">
        <v>13</v>
      </c>
      <c r="D45" s="13">
        <v>4</v>
      </c>
      <c r="E45" s="10">
        <v>18000</v>
      </c>
      <c r="F45" s="9">
        <f t="shared" si="5"/>
        <v>72000</v>
      </c>
    </row>
    <row r="46" spans="1:7" x14ac:dyDescent="0.25">
      <c r="A46" s="41">
        <v>45</v>
      </c>
      <c r="B46" s="6" t="s">
        <v>26</v>
      </c>
      <c r="C46" s="13" t="s">
        <v>13</v>
      </c>
      <c r="D46" s="13">
        <v>54</v>
      </c>
      <c r="E46" s="10">
        <v>1000</v>
      </c>
      <c r="F46" s="9">
        <f t="shared" si="5"/>
        <v>54000</v>
      </c>
    </row>
    <row r="47" spans="1:7" x14ac:dyDescent="0.25">
      <c r="A47" s="41">
        <v>46</v>
      </c>
      <c r="B47" s="7" t="s">
        <v>4</v>
      </c>
      <c r="C47" s="14"/>
      <c r="D47" s="14"/>
      <c r="E47" s="11"/>
      <c r="F47" s="15">
        <f>SUM(F44:F46)</f>
        <v>376000</v>
      </c>
    </row>
    <row r="48" spans="1:7" ht="15.75" x14ac:dyDescent="0.25">
      <c r="A48" s="41">
        <v>47</v>
      </c>
      <c r="B48" s="5" t="s">
        <v>24</v>
      </c>
      <c r="C48" s="12"/>
      <c r="D48" s="12"/>
      <c r="E48" s="8"/>
      <c r="F48" s="9"/>
    </row>
    <row r="49" spans="1:7" x14ac:dyDescent="0.25">
      <c r="A49" s="41">
        <v>48</v>
      </c>
      <c r="B49" s="6" t="s">
        <v>15</v>
      </c>
      <c r="C49" s="13" t="s">
        <v>12</v>
      </c>
      <c r="D49" s="13">
        <f>(6*43+34*4+2.35*4+3.5*3)*C5</f>
        <v>910.58</v>
      </c>
      <c r="E49" s="10">
        <v>1100</v>
      </c>
      <c r="F49" s="9">
        <f>D49*E49</f>
        <v>1001638</v>
      </c>
    </row>
    <row r="50" spans="1:7" x14ac:dyDescent="0.25">
      <c r="A50" s="41">
        <v>49</v>
      </c>
      <c r="B50" s="6" t="s">
        <v>18</v>
      </c>
      <c r="C50" s="13" t="s">
        <v>12</v>
      </c>
      <c r="D50" s="13">
        <f>D49</f>
        <v>910.58</v>
      </c>
      <c r="E50" s="10">
        <v>120</v>
      </c>
      <c r="F50" s="9">
        <f>D50*E50</f>
        <v>109269.6</v>
      </c>
    </row>
    <row r="51" spans="1:7" x14ac:dyDescent="0.25">
      <c r="A51" s="41">
        <v>50</v>
      </c>
      <c r="B51" s="7" t="s">
        <v>4</v>
      </c>
      <c r="C51" s="14"/>
      <c r="D51" s="14"/>
      <c r="E51" s="11"/>
      <c r="F51" s="15">
        <f>SUM(F49:F50)</f>
        <v>1110907.6000000001</v>
      </c>
    </row>
    <row r="52" spans="1:7" ht="15.75" x14ac:dyDescent="0.25">
      <c r="A52" s="41">
        <v>51</v>
      </c>
      <c r="B52" s="5" t="s">
        <v>37</v>
      </c>
      <c r="C52" s="12"/>
      <c r="D52" s="12"/>
      <c r="E52" s="8"/>
      <c r="F52" s="9"/>
    </row>
    <row r="53" spans="1:7" x14ac:dyDescent="0.25">
      <c r="A53" s="41">
        <v>52</v>
      </c>
      <c r="B53" s="19" t="s">
        <v>34</v>
      </c>
      <c r="C53" s="13"/>
      <c r="D53" s="13"/>
      <c r="E53" s="10"/>
      <c r="F53" s="9"/>
    </row>
    <row r="54" spans="1:7" x14ac:dyDescent="0.25">
      <c r="A54" s="41">
        <v>53</v>
      </c>
      <c r="B54" s="6" t="s">
        <v>78</v>
      </c>
      <c r="C54" s="13" t="s">
        <v>12</v>
      </c>
      <c r="D54" s="13">
        <f>(2.35*28+6*10)*C5</f>
        <v>276.76</v>
      </c>
      <c r="E54" s="10">
        <v>180</v>
      </c>
      <c r="F54" s="9">
        <f t="shared" ref="F54:F56" si="6">D54*E54</f>
        <v>49816.799999999996</v>
      </c>
      <c r="G54" t="s">
        <v>89</v>
      </c>
    </row>
    <row r="55" spans="1:7" x14ac:dyDescent="0.25">
      <c r="A55" s="41">
        <v>54</v>
      </c>
      <c r="B55" s="6" t="s">
        <v>79</v>
      </c>
      <c r="C55" s="13" t="s">
        <v>12</v>
      </c>
      <c r="D55" s="13">
        <f>D54</f>
        <v>276.76</v>
      </c>
      <c r="E55" s="10">
        <v>95</v>
      </c>
      <c r="F55" s="9">
        <f t="shared" si="6"/>
        <v>26292.2</v>
      </c>
    </row>
    <row r="56" spans="1:7" x14ac:dyDescent="0.25">
      <c r="A56" s="41">
        <v>55</v>
      </c>
      <c r="B56" s="6" t="s">
        <v>80</v>
      </c>
      <c r="C56" s="13" t="s">
        <v>12</v>
      </c>
      <c r="D56" s="13">
        <f>D54</f>
        <v>276.76</v>
      </c>
      <c r="E56" s="10">
        <v>150</v>
      </c>
      <c r="F56" s="9">
        <f t="shared" si="6"/>
        <v>41514</v>
      </c>
    </row>
    <row r="57" spans="1:7" x14ac:dyDescent="0.25">
      <c r="A57" s="41">
        <v>56</v>
      </c>
      <c r="B57" s="19" t="s">
        <v>31</v>
      </c>
      <c r="C57" s="13"/>
      <c r="D57" s="13"/>
      <c r="E57" s="10"/>
      <c r="F57" s="9"/>
    </row>
    <row r="58" spans="1:7" x14ac:dyDescent="0.25">
      <c r="A58" s="41">
        <v>57</v>
      </c>
      <c r="B58" s="6" t="s">
        <v>81</v>
      </c>
      <c r="C58" s="13" t="s">
        <v>12</v>
      </c>
      <c r="D58" s="13">
        <f>D59</f>
        <v>812.81</v>
      </c>
      <c r="E58" s="10">
        <v>100</v>
      </c>
      <c r="F58" s="9">
        <f>D58*E58</f>
        <v>81281</v>
      </c>
    </row>
    <row r="59" spans="1:7" x14ac:dyDescent="0.25">
      <c r="A59" s="41">
        <v>58</v>
      </c>
      <c r="B59" s="6" t="s">
        <v>43</v>
      </c>
      <c r="C59" s="13" t="s">
        <v>12</v>
      </c>
      <c r="D59" s="13">
        <f>13.96*56+103+92.57-D60-D62</f>
        <v>812.81</v>
      </c>
      <c r="E59" s="10">
        <v>350</v>
      </c>
      <c r="F59" s="9">
        <f>D59*E59</f>
        <v>284483.5</v>
      </c>
    </row>
    <row r="60" spans="1:7" x14ac:dyDescent="0.25">
      <c r="A60" s="41">
        <v>59</v>
      </c>
      <c r="B60" s="6" t="s">
        <v>82</v>
      </c>
      <c r="C60" s="13" t="str">
        <f>VLOOKUP(B60,[3]Отделка!Прайс,2,FALSE)</f>
        <v>м2</v>
      </c>
      <c r="D60" s="13">
        <f>3.48+5.64</f>
        <v>9.1199999999999992</v>
      </c>
      <c r="E60" s="10">
        <v>360</v>
      </c>
      <c r="F60" s="9">
        <f t="shared" ref="F60:F64" si="7">D60*E60</f>
        <v>3283.2</v>
      </c>
      <c r="G60" t="s">
        <v>113</v>
      </c>
    </row>
    <row r="61" spans="1:7" x14ac:dyDescent="0.25">
      <c r="A61" s="41">
        <v>60</v>
      </c>
      <c r="B61" s="6" t="s">
        <v>83</v>
      </c>
      <c r="C61" s="13" t="str">
        <f>VLOOKUP(B61,[3]Отделка!Прайс,2,FALSE)</f>
        <v>м2</v>
      </c>
      <c r="D61" s="13">
        <f>D60</f>
        <v>9.1199999999999992</v>
      </c>
      <c r="E61" s="10">
        <v>635.85</v>
      </c>
      <c r="F61" s="9">
        <f t="shared" si="7"/>
        <v>5798.9519999999993</v>
      </c>
    </row>
    <row r="62" spans="1:7" x14ac:dyDescent="0.25">
      <c r="A62" s="41">
        <v>61</v>
      </c>
      <c r="B62" s="6" t="s">
        <v>84</v>
      </c>
      <c r="C62" s="13" t="str">
        <f>VLOOKUP(B62,[3]Отделка!Прайс,2,FALSE)</f>
        <v>м2</v>
      </c>
      <c r="D62" s="13">
        <f>6.08+21.53+11.05+9.56+13.96+6.08+21.53+11.05+9.56+7.5*6</f>
        <v>155.4</v>
      </c>
      <c r="E62" s="10">
        <v>450</v>
      </c>
      <c r="F62" s="9">
        <f t="shared" si="7"/>
        <v>69930</v>
      </c>
      <c r="G62" t="s">
        <v>90</v>
      </c>
    </row>
    <row r="63" spans="1:7" x14ac:dyDescent="0.25">
      <c r="A63" s="41">
        <v>62</v>
      </c>
      <c r="B63" s="6" t="s">
        <v>85</v>
      </c>
      <c r="C63" s="13" t="s">
        <v>12</v>
      </c>
      <c r="D63" s="13">
        <f>D62</f>
        <v>155.4</v>
      </c>
      <c r="E63" s="10">
        <v>599</v>
      </c>
      <c r="F63" s="9">
        <f t="shared" si="7"/>
        <v>93084.6</v>
      </c>
    </row>
    <row r="64" spans="1:7" x14ac:dyDescent="0.25">
      <c r="A64" s="41">
        <v>63</v>
      </c>
      <c r="B64" s="6" t="s">
        <v>86</v>
      </c>
      <c r="C64" s="13" t="str">
        <f>VLOOKUP(B64,[3]Отделка!Прайс,2,FALSE)</f>
        <v>кг</v>
      </c>
      <c r="D64" s="13">
        <f>D62*5</f>
        <v>777</v>
      </c>
      <c r="E64" s="10">
        <v>11.7</v>
      </c>
      <c r="F64" s="9">
        <f t="shared" si="7"/>
        <v>9090.9</v>
      </c>
    </row>
    <row r="65" spans="1:7" ht="15.75" x14ac:dyDescent="0.25">
      <c r="A65" s="41">
        <v>64</v>
      </c>
      <c r="B65" s="19" t="s">
        <v>36</v>
      </c>
      <c r="C65" s="12"/>
      <c r="D65" s="12"/>
      <c r="E65" s="8"/>
      <c r="F65" s="9"/>
    </row>
    <row r="66" spans="1:7" ht="18" customHeight="1" x14ac:dyDescent="0.25">
      <c r="A66" s="41">
        <v>65</v>
      </c>
      <c r="B66" s="6" t="s">
        <v>87</v>
      </c>
      <c r="C66" s="13" t="str">
        <f>VLOOKUP(B66,[3]Отделка!Прайс,2,FALSE)</f>
        <v>м2</v>
      </c>
      <c r="D66" s="13">
        <f>D62-7.5*6</f>
        <v>110.4</v>
      </c>
      <c r="E66" s="10">
        <v>180</v>
      </c>
      <c r="F66" s="9">
        <f t="shared" ref="F66:F67" si="8">D66*E66</f>
        <v>19872</v>
      </c>
      <c r="G66" t="s">
        <v>89</v>
      </c>
    </row>
    <row r="67" spans="1:7" ht="30.75" customHeight="1" x14ac:dyDescent="0.25">
      <c r="A67" s="41">
        <v>66</v>
      </c>
      <c r="B67" s="6" t="s">
        <v>88</v>
      </c>
      <c r="C67" s="13" t="s">
        <v>12</v>
      </c>
      <c r="D67" s="13">
        <f>D66</f>
        <v>110.4</v>
      </c>
      <c r="E67" s="10">
        <v>275</v>
      </c>
      <c r="F67" s="9">
        <f t="shared" si="8"/>
        <v>30360</v>
      </c>
    </row>
    <row r="68" spans="1:7" x14ac:dyDescent="0.25">
      <c r="A68" s="41">
        <v>67</v>
      </c>
      <c r="B68" s="7" t="s">
        <v>4</v>
      </c>
      <c r="C68" s="14"/>
      <c r="D68" s="14"/>
      <c r="E68" s="11"/>
      <c r="F68" s="15">
        <f>SUM(F53:F67)</f>
        <v>714807.152</v>
      </c>
    </row>
    <row r="69" spans="1:7" ht="15.75" x14ac:dyDescent="0.25">
      <c r="A69" s="41">
        <v>68</v>
      </c>
      <c r="B69" s="5" t="s">
        <v>114</v>
      </c>
      <c r="C69" s="60"/>
      <c r="D69" s="60"/>
      <c r="E69" s="61"/>
      <c r="F69" s="62"/>
    </row>
    <row r="70" spans="1:7" x14ac:dyDescent="0.25">
      <c r="A70" s="41">
        <v>69</v>
      </c>
      <c r="B70" s="6" t="s">
        <v>115</v>
      </c>
      <c r="C70" s="13" t="s">
        <v>69</v>
      </c>
      <c r="D70" s="13">
        <f>D71+D72</f>
        <v>4.05</v>
      </c>
      <c r="E70" s="10">
        <v>11000</v>
      </c>
      <c r="F70" s="9">
        <f t="shared" ref="F70:F71" si="9">D70*E70</f>
        <v>44550</v>
      </c>
    </row>
    <row r="71" spans="1:7" x14ac:dyDescent="0.25">
      <c r="A71" s="41">
        <v>70</v>
      </c>
      <c r="B71" s="6" t="s">
        <v>116</v>
      </c>
      <c r="C71" s="13" t="s">
        <v>69</v>
      </c>
      <c r="D71" s="13">
        <f>0.4*3</f>
        <v>1.2000000000000002</v>
      </c>
      <c r="E71" s="10">
        <v>50000</v>
      </c>
      <c r="F71" s="9">
        <f t="shared" si="9"/>
        <v>60000.000000000007</v>
      </c>
    </row>
    <row r="72" spans="1:7" x14ac:dyDescent="0.25">
      <c r="A72" s="41">
        <v>71</v>
      </c>
      <c r="B72" s="6" t="s">
        <v>117</v>
      </c>
      <c r="C72" s="13" t="s">
        <v>69</v>
      </c>
      <c r="D72" s="13">
        <f>0.95*3</f>
        <v>2.8499999999999996</v>
      </c>
      <c r="E72" s="10">
        <v>50000</v>
      </c>
      <c r="F72" s="9">
        <f>D72*E72</f>
        <v>142499.99999999997</v>
      </c>
    </row>
    <row r="73" spans="1:7" x14ac:dyDescent="0.25">
      <c r="A73" s="41">
        <v>73</v>
      </c>
      <c r="B73" s="7" t="s">
        <v>4</v>
      </c>
      <c r="C73" s="13"/>
      <c r="D73" s="14"/>
      <c r="E73" s="11"/>
      <c r="F73" s="15">
        <f>SUM(F70:F72)</f>
        <v>247049.99999999997</v>
      </c>
    </row>
    <row r="74" spans="1:7" ht="15.75" x14ac:dyDescent="0.25">
      <c r="A74" s="41">
        <v>74</v>
      </c>
      <c r="B74" s="25" t="s">
        <v>14</v>
      </c>
      <c r="C74" s="26"/>
      <c r="D74" s="26"/>
      <c r="E74" s="27"/>
      <c r="F74" s="28">
        <f>SUM(F10:F73)/2</f>
        <v>11115067.188672001</v>
      </c>
    </row>
    <row r="75" spans="1:7" ht="15.75" x14ac:dyDescent="0.25">
      <c r="A75" s="41">
        <v>75</v>
      </c>
      <c r="B75" s="29" t="s">
        <v>118</v>
      </c>
      <c r="C75" s="58" t="s">
        <v>68</v>
      </c>
      <c r="D75" s="58">
        <v>1</v>
      </c>
      <c r="E75" s="30"/>
      <c r="F75" s="31">
        <f>F74*D75%</f>
        <v>111150.67188672001</v>
      </c>
    </row>
    <row r="76" spans="1:7" ht="21" x14ac:dyDescent="0.35">
      <c r="A76" s="41">
        <v>76</v>
      </c>
      <c r="B76" s="32" t="s">
        <v>20</v>
      </c>
      <c r="C76" s="33"/>
      <c r="D76" s="33"/>
      <c r="E76" s="34"/>
      <c r="F76" s="35">
        <f>F74+F75</f>
        <v>11226217.86055872</v>
      </c>
    </row>
    <row r="77" spans="1:7" ht="15.75" x14ac:dyDescent="0.25">
      <c r="A77" s="41">
        <v>77</v>
      </c>
      <c r="B77" s="21" t="s">
        <v>75</v>
      </c>
      <c r="C77" s="12"/>
      <c r="D77" s="12"/>
      <c r="E77" s="8"/>
      <c r="F77" s="9"/>
    </row>
    <row r="78" spans="1:7" ht="15.75" x14ac:dyDescent="0.25">
      <c r="A78" s="41">
        <v>78</v>
      </c>
      <c r="B78" s="20" t="s">
        <v>38</v>
      </c>
      <c r="C78" s="13" t="s">
        <v>12</v>
      </c>
      <c r="D78" s="64">
        <f>F6</f>
        <v>991.00915199999997</v>
      </c>
      <c r="E78" s="10">
        <v>450</v>
      </c>
      <c r="F78" s="9">
        <f>D78*E78</f>
        <v>445954.11839999998</v>
      </c>
    </row>
    <row r="79" spans="1:7" ht="15.75" x14ac:dyDescent="0.25">
      <c r="A79" s="41">
        <v>79</v>
      </c>
      <c r="B79" s="20" t="s">
        <v>21</v>
      </c>
      <c r="C79" s="13" t="s">
        <v>12</v>
      </c>
      <c r="D79" s="64">
        <f>D78</f>
        <v>991.00915199999997</v>
      </c>
      <c r="E79" s="10">
        <f>E78*50%</f>
        <v>225</v>
      </c>
      <c r="F79" s="9">
        <f t="shared" ref="F79:F85" si="10">D79*E79</f>
        <v>222977.05919999999</v>
      </c>
    </row>
    <row r="80" spans="1:7" ht="15" customHeight="1" x14ac:dyDescent="0.25">
      <c r="A80" s="41">
        <v>80</v>
      </c>
      <c r="B80" s="24" t="s">
        <v>46</v>
      </c>
      <c r="C80" s="13" t="s">
        <v>12</v>
      </c>
      <c r="D80" s="64">
        <f t="shared" ref="D80:D85" si="11">D79</f>
        <v>991.00915199999997</v>
      </c>
      <c r="E80" s="10">
        <v>250</v>
      </c>
      <c r="F80" s="9">
        <f t="shared" si="10"/>
        <v>247752.288</v>
      </c>
    </row>
    <row r="81" spans="1:8" ht="15.75" x14ac:dyDescent="0.25">
      <c r="A81" s="41">
        <v>81</v>
      </c>
      <c r="B81" s="24" t="s">
        <v>32</v>
      </c>
      <c r="C81" s="13" t="s">
        <v>12</v>
      </c>
      <c r="D81" s="64">
        <f t="shared" si="11"/>
        <v>991.00915199999997</v>
      </c>
      <c r="E81" s="10">
        <f>E80*50%</f>
        <v>125</v>
      </c>
      <c r="F81" s="9">
        <f t="shared" si="10"/>
        <v>123876.144</v>
      </c>
    </row>
    <row r="82" spans="1:8" ht="15.75" x14ac:dyDescent="0.25">
      <c r="A82" s="41">
        <v>82</v>
      </c>
      <c r="B82" s="24" t="s">
        <v>91</v>
      </c>
      <c r="C82" s="13" t="s">
        <v>12</v>
      </c>
      <c r="D82" s="64">
        <f t="shared" si="11"/>
        <v>991.00915199999997</v>
      </c>
      <c r="E82" s="10">
        <v>125</v>
      </c>
      <c r="F82" s="9">
        <f t="shared" si="10"/>
        <v>123876.144</v>
      </c>
    </row>
    <row r="83" spans="1:8" ht="15.75" x14ac:dyDescent="0.25">
      <c r="A83" s="41">
        <v>83</v>
      </c>
      <c r="B83" s="24" t="s">
        <v>92</v>
      </c>
      <c r="C83" s="13" t="s">
        <v>12</v>
      </c>
      <c r="D83" s="64">
        <f t="shared" si="11"/>
        <v>991.00915199999997</v>
      </c>
      <c r="E83" s="10">
        <f>E82*50%</f>
        <v>62.5</v>
      </c>
      <c r="F83" s="9">
        <f t="shared" si="10"/>
        <v>61938.072</v>
      </c>
    </row>
    <row r="84" spans="1:8" ht="15.75" x14ac:dyDescent="0.25">
      <c r="A84" s="41">
        <v>84</v>
      </c>
      <c r="B84" s="24" t="s">
        <v>39</v>
      </c>
      <c r="C84" s="13" t="s">
        <v>12</v>
      </c>
      <c r="D84" s="64">
        <f t="shared" si="11"/>
        <v>991.00915199999997</v>
      </c>
      <c r="E84" s="10">
        <v>120</v>
      </c>
      <c r="F84" s="9">
        <f t="shared" si="10"/>
        <v>118921.09823999999</v>
      </c>
    </row>
    <row r="85" spans="1:8" ht="15.75" x14ac:dyDescent="0.25">
      <c r="A85" s="41">
        <v>85</v>
      </c>
      <c r="B85" s="24" t="s">
        <v>40</v>
      </c>
      <c r="C85" s="13" t="s">
        <v>12</v>
      </c>
      <c r="D85" s="64">
        <f t="shared" si="11"/>
        <v>991.00915199999997</v>
      </c>
      <c r="E85" s="10">
        <f>E84*120%</f>
        <v>144</v>
      </c>
      <c r="F85" s="9">
        <f t="shared" si="10"/>
        <v>142705.31788799999</v>
      </c>
    </row>
    <row r="86" spans="1:8" ht="15.75" x14ac:dyDescent="0.25">
      <c r="A86" s="41">
        <v>86</v>
      </c>
      <c r="B86" s="22" t="s">
        <v>4</v>
      </c>
      <c r="C86" s="13"/>
      <c r="D86" s="57"/>
      <c r="E86" s="10"/>
      <c r="F86" s="23">
        <f>SUM(F78:F85)</f>
        <v>1488000.2417279999</v>
      </c>
    </row>
    <row r="87" spans="1:8" ht="15.75" x14ac:dyDescent="0.25">
      <c r="A87" s="41">
        <v>87</v>
      </c>
      <c r="B87" s="21" t="s">
        <v>70</v>
      </c>
      <c r="C87" s="13" t="s">
        <v>53</v>
      </c>
      <c r="D87" s="57">
        <v>1</v>
      </c>
      <c r="E87" s="10">
        <v>350000</v>
      </c>
      <c r="F87" s="23">
        <f>D87*E87</f>
        <v>350000</v>
      </c>
    </row>
    <row r="88" spans="1:8" ht="18.75" x14ac:dyDescent="0.3">
      <c r="A88" s="41">
        <v>88</v>
      </c>
      <c r="B88" s="46" t="s">
        <v>71</v>
      </c>
      <c r="C88" s="36" t="s">
        <v>68</v>
      </c>
      <c r="D88" s="36">
        <v>5</v>
      </c>
      <c r="E88" s="37"/>
      <c r="F88" s="39">
        <f>(F76+F86)*D88%</f>
        <v>635710.90511433606</v>
      </c>
    </row>
    <row r="89" spans="1:8" ht="18.75" x14ac:dyDescent="0.3">
      <c r="A89" s="41">
        <v>89</v>
      </c>
      <c r="B89" s="46" t="s">
        <v>72</v>
      </c>
      <c r="C89" s="36" t="s">
        <v>19</v>
      </c>
      <c r="D89" s="65">
        <f>35*F6/100</f>
        <v>346.8532032</v>
      </c>
      <c r="E89" s="37">
        <v>2000</v>
      </c>
      <c r="F89" s="39">
        <f>D89*E89</f>
        <v>693706.40639999998</v>
      </c>
    </row>
    <row r="90" spans="1:8" ht="15.75" x14ac:dyDescent="0.25">
      <c r="A90" s="41">
        <v>90</v>
      </c>
      <c r="B90" s="46" t="s">
        <v>123</v>
      </c>
      <c r="C90" s="47"/>
      <c r="D90" s="47"/>
      <c r="E90" s="48"/>
      <c r="F90" s="49">
        <f>SUM(F91:F107)</f>
        <v>1102815.2857599999</v>
      </c>
      <c r="G90" s="59"/>
      <c r="H90" s="59"/>
    </row>
    <row r="91" spans="1:8" x14ac:dyDescent="0.25">
      <c r="A91" s="41">
        <v>91</v>
      </c>
      <c r="B91" s="50" t="s">
        <v>47</v>
      </c>
      <c r="C91" s="51" t="s">
        <v>13</v>
      </c>
      <c r="D91" s="51">
        <v>16</v>
      </c>
      <c r="E91" s="52">
        <v>5000</v>
      </c>
      <c r="F91" s="53">
        <f>D91*E91</f>
        <v>80000</v>
      </c>
    </row>
    <row r="92" spans="1:8" x14ac:dyDescent="0.25">
      <c r="A92" s="41"/>
      <c r="B92" s="50" t="s">
        <v>121</v>
      </c>
      <c r="C92" s="51" t="s">
        <v>13</v>
      </c>
      <c r="D92" s="51">
        <v>6</v>
      </c>
      <c r="E92" s="52">
        <v>2900</v>
      </c>
      <c r="F92" s="53">
        <f>D92*E92</f>
        <v>17400</v>
      </c>
    </row>
    <row r="93" spans="1:8" x14ac:dyDescent="0.25">
      <c r="A93" s="41">
        <v>92</v>
      </c>
      <c r="B93" s="50" t="s">
        <v>93</v>
      </c>
      <c r="C93" s="51" t="s">
        <v>13</v>
      </c>
      <c r="D93" s="51">
        <v>18</v>
      </c>
      <c r="E93" s="52">
        <v>4000</v>
      </c>
      <c r="F93" s="53">
        <f t="shared" ref="F93:F104" si="12">D93*E93</f>
        <v>72000</v>
      </c>
    </row>
    <row r="94" spans="1:8" x14ac:dyDescent="0.25">
      <c r="A94" s="41">
        <v>93</v>
      </c>
      <c r="B94" s="54" t="s">
        <v>119</v>
      </c>
      <c r="C94" s="51" t="s">
        <v>13</v>
      </c>
      <c r="D94" s="51">
        <v>14</v>
      </c>
      <c r="E94" s="52">
        <v>18000</v>
      </c>
      <c r="F94" s="53">
        <f t="shared" si="12"/>
        <v>252000</v>
      </c>
    </row>
    <row r="95" spans="1:8" x14ac:dyDescent="0.25">
      <c r="A95" s="41">
        <v>94</v>
      </c>
      <c r="B95" s="50" t="s">
        <v>48</v>
      </c>
      <c r="C95" s="51" t="s">
        <v>12</v>
      </c>
      <c r="D95" s="51">
        <f>(1.5*16+1*16)*2</f>
        <v>80</v>
      </c>
      <c r="E95" s="52">
        <v>1500</v>
      </c>
      <c r="F95" s="53">
        <f t="shared" si="12"/>
        <v>120000</v>
      </c>
    </row>
    <row r="96" spans="1:8" x14ac:dyDescent="0.25">
      <c r="A96" s="41">
        <v>95</v>
      </c>
      <c r="B96" s="50" t="s">
        <v>94</v>
      </c>
      <c r="C96" s="51" t="s">
        <v>13</v>
      </c>
      <c r="D96" s="66">
        <f>(F6/10)/1.5</f>
        <v>66.067276800000002</v>
      </c>
      <c r="E96" s="52">
        <v>3200</v>
      </c>
      <c r="F96" s="53">
        <f t="shared" si="12"/>
        <v>211415.28576</v>
      </c>
    </row>
    <row r="97" spans="1:6" x14ac:dyDescent="0.25">
      <c r="A97" s="41">
        <v>96</v>
      </c>
      <c r="B97" s="50" t="s">
        <v>95</v>
      </c>
      <c r="C97" s="51" t="s">
        <v>13</v>
      </c>
      <c r="D97" s="51">
        <v>3</v>
      </c>
      <c r="E97" s="52">
        <v>7500</v>
      </c>
      <c r="F97" s="53">
        <f t="shared" si="12"/>
        <v>22500</v>
      </c>
    </row>
    <row r="98" spans="1:6" x14ac:dyDescent="0.25">
      <c r="A98" s="41">
        <v>97</v>
      </c>
      <c r="B98" s="50" t="s">
        <v>102</v>
      </c>
      <c r="C98" s="51" t="s">
        <v>13</v>
      </c>
      <c r="D98" s="51">
        <v>3</v>
      </c>
      <c r="E98" s="52">
        <v>17500</v>
      </c>
      <c r="F98" s="53">
        <f t="shared" si="12"/>
        <v>52500</v>
      </c>
    </row>
    <row r="99" spans="1:6" x14ac:dyDescent="0.25">
      <c r="A99" s="41">
        <v>98</v>
      </c>
      <c r="B99" s="50" t="s">
        <v>96</v>
      </c>
      <c r="C99" s="51" t="s">
        <v>13</v>
      </c>
      <c r="D99" s="51">
        <v>2</v>
      </c>
      <c r="E99" s="52">
        <v>13500</v>
      </c>
      <c r="F99" s="67">
        <f t="shared" si="12"/>
        <v>27000</v>
      </c>
    </row>
    <row r="100" spans="1:6" x14ac:dyDescent="0.25">
      <c r="A100" s="41">
        <v>100</v>
      </c>
      <c r="B100" s="50" t="s">
        <v>103</v>
      </c>
      <c r="C100" s="51" t="s">
        <v>13</v>
      </c>
      <c r="D100" s="66">
        <v>6</v>
      </c>
      <c r="E100" s="52">
        <v>18000</v>
      </c>
      <c r="F100" s="67">
        <f>D100*E100</f>
        <v>108000</v>
      </c>
    </row>
    <row r="101" spans="1:6" x14ac:dyDescent="0.25">
      <c r="A101" s="41">
        <v>101</v>
      </c>
      <c r="B101" s="50" t="s">
        <v>120</v>
      </c>
      <c r="C101" s="51" t="s">
        <v>13</v>
      </c>
      <c r="D101" s="66">
        <v>6</v>
      </c>
      <c r="E101" s="52">
        <v>15000</v>
      </c>
      <c r="F101" s="67">
        <f>D101*E101</f>
        <v>90000</v>
      </c>
    </row>
    <row r="102" spans="1:6" x14ac:dyDescent="0.25">
      <c r="A102" s="41">
        <v>106</v>
      </c>
      <c r="B102" s="50" t="s">
        <v>100</v>
      </c>
      <c r="C102" s="51" t="s">
        <v>13</v>
      </c>
      <c r="D102" s="51">
        <v>1</v>
      </c>
      <c r="E102" s="52">
        <v>37000</v>
      </c>
      <c r="F102" s="67">
        <f>D102*E102</f>
        <v>37000</v>
      </c>
    </row>
    <row r="103" spans="1:6" x14ac:dyDescent="0.25">
      <c r="A103" s="41">
        <v>102</v>
      </c>
      <c r="B103" s="50" t="s">
        <v>104</v>
      </c>
      <c r="C103" s="51" t="s">
        <v>13</v>
      </c>
      <c r="D103" s="66">
        <v>2</v>
      </c>
      <c r="E103" s="52">
        <v>6500</v>
      </c>
      <c r="F103" s="67">
        <f>D103*E103</f>
        <v>13000</v>
      </c>
    </row>
    <row r="104" spans="1:6" x14ac:dyDescent="0.25">
      <c r="A104" s="41">
        <v>103</v>
      </c>
      <c r="B104" s="50" t="s">
        <v>97</v>
      </c>
      <c r="C104" s="51" t="s">
        <v>13</v>
      </c>
      <c r="D104" s="51"/>
      <c r="E104" s="52">
        <v>38500</v>
      </c>
      <c r="F104" s="67">
        <f t="shared" si="12"/>
        <v>0</v>
      </c>
    </row>
    <row r="105" spans="1:6" x14ac:dyDescent="0.25">
      <c r="A105" s="41">
        <v>104</v>
      </c>
      <c r="B105" s="50" t="s">
        <v>98</v>
      </c>
      <c r="C105" s="51" t="s">
        <v>13</v>
      </c>
      <c r="D105" s="51"/>
      <c r="E105" s="52">
        <v>4250</v>
      </c>
      <c r="F105" s="67">
        <f>D105*E105</f>
        <v>0</v>
      </c>
    </row>
    <row r="106" spans="1:6" x14ac:dyDescent="0.25">
      <c r="A106" s="41">
        <v>105</v>
      </c>
      <c r="B106" s="50" t="s">
        <v>99</v>
      </c>
      <c r="C106" s="51" t="s">
        <v>13</v>
      </c>
      <c r="D106" s="51"/>
      <c r="E106" s="52">
        <v>13500</v>
      </c>
      <c r="F106" s="67">
        <f>D106*E106</f>
        <v>0</v>
      </c>
    </row>
    <row r="107" spans="1:6" x14ac:dyDescent="0.25">
      <c r="A107" s="41">
        <v>107</v>
      </c>
      <c r="B107" s="50" t="s">
        <v>101</v>
      </c>
      <c r="C107" s="51" t="s">
        <v>13</v>
      </c>
      <c r="D107" s="51"/>
      <c r="E107" s="52">
        <v>88000</v>
      </c>
      <c r="F107" s="53">
        <f>D107*E107</f>
        <v>0</v>
      </c>
    </row>
    <row r="108" spans="1:6" ht="46.5" x14ac:dyDescent="0.25">
      <c r="A108" s="41">
        <v>108</v>
      </c>
      <c r="B108" s="16" t="s">
        <v>5</v>
      </c>
      <c r="C108" s="17"/>
      <c r="D108" s="17"/>
      <c r="E108" s="18"/>
      <c r="F108" s="40">
        <f>F76+F86+F88+F89+F87+F90</f>
        <v>15496450.699561058</v>
      </c>
    </row>
    <row r="109" spans="1:6" x14ac:dyDescent="0.25">
      <c r="A109" s="41">
        <v>109</v>
      </c>
      <c r="B109" s="43" t="s">
        <v>25</v>
      </c>
      <c r="C109" s="38">
        <v>13</v>
      </c>
      <c r="D109" s="71" t="s">
        <v>41</v>
      </c>
      <c r="E109" s="71"/>
      <c r="F109" s="44">
        <f>F108/F6</f>
        <v>15637.040957984067</v>
      </c>
    </row>
    <row r="110" spans="1:6" x14ac:dyDescent="0.25">
      <c r="A110"/>
      <c r="C110"/>
      <c r="D110"/>
      <c r="F110" s="1"/>
    </row>
    <row r="111" spans="1:6" x14ac:dyDescent="0.25">
      <c r="A111"/>
      <c r="C111"/>
      <c r="D111"/>
      <c r="F111" s="1"/>
    </row>
    <row r="112" spans="1:6" x14ac:dyDescent="0.25">
      <c r="A112"/>
      <c r="C112"/>
      <c r="D112"/>
      <c r="F112" s="1"/>
    </row>
    <row r="113" spans="1:6" x14ac:dyDescent="0.25">
      <c r="A113"/>
      <c r="C113"/>
      <c r="D113"/>
      <c r="F113" s="1"/>
    </row>
  </sheetData>
  <mergeCells count="9">
    <mergeCell ref="A1:B1"/>
    <mergeCell ref="C1:F1"/>
    <mergeCell ref="C2:F2"/>
    <mergeCell ref="C3:F3"/>
    <mergeCell ref="D109:E109"/>
    <mergeCell ref="C6:D6"/>
    <mergeCell ref="C4:F4"/>
    <mergeCell ref="C5:F5"/>
    <mergeCell ref="C7:F7"/>
  </mergeCells>
  <dataValidations count="6">
    <dataValidation type="list" allowBlank="1" showInputMessage="1" showErrorMessage="1" sqref="B14:B15">
      <formula1>Фундаменты</formula1>
    </dataValidation>
    <dataValidation type="list" allowBlank="1" showInputMessage="1" showErrorMessage="1" sqref="B28:B41">
      <formula1>кровля</formula1>
    </dataValidation>
    <dataValidation type="list" allowBlank="1" showInputMessage="1" showErrorMessage="1" sqref="B70:B71">
      <formula1>лестницы</formula1>
    </dataValidation>
    <dataValidation type="list" allowBlank="1" showInputMessage="1" showErrorMessage="1" sqref="B69">
      <formula1>прочие</formula1>
    </dataValidation>
    <dataValidation type="list" allowBlank="1" showInputMessage="1" showErrorMessage="1" sqref="B18:B25">
      <formula1>наружныестены</formula1>
    </dataValidation>
    <dataValidation type="list" allowBlank="1" showInputMessage="1" showErrorMessage="1" sqref="B60:B64 B66:B67">
      <formula1>отделка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2014-09-12T04:15:47Z</dcterms:modified>
</cp:coreProperties>
</file>