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395" yWindow="75" windowWidth="15600" windowHeight="12750"/>
  </bookViews>
  <sheets>
    <sheet name="Себестоимость" sheetId="1" r:id="rId1"/>
    <sheet name="Рыночная стоимость" sheetId="2" state="hidden" r:id="rId2"/>
    <sheet name="Лист3" sheetId="3" r:id="rId3"/>
  </sheets>
  <externalReferences>
    <externalReference r:id="rId4"/>
    <externalReference r:id="rId5"/>
    <externalReference r:id="rId6"/>
  </externalReferences>
  <definedNames>
    <definedName name="кровля">[1]Кровля!$A$1:$A$60</definedName>
    <definedName name="лестницы">'[1]Лестницы, крыльца'!$A$1:$A$55</definedName>
    <definedName name="наружныестены">'[1]Наружные стены и модули'!$A$1:$A$101</definedName>
    <definedName name="отделка">[1]Отделка!$A$1:$A$72</definedName>
    <definedName name="прочие">[1]Прочие!$A$1:$A$34</definedName>
    <definedName name="Фундаменты">[1]Фундаменты!$A$1:$A$56</definedName>
  </definedNames>
  <calcPr calcId="145621"/>
</workbook>
</file>

<file path=xl/calcChain.xml><?xml version="1.0" encoding="utf-8"?>
<calcChain xmlns="http://schemas.openxmlformats.org/spreadsheetml/2006/main">
  <c r="D11" i="2" l="1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2" i="2"/>
  <c r="D43" i="2"/>
  <c r="D44" i="2"/>
  <c r="D45" i="2"/>
  <c r="D46" i="2"/>
  <c r="D49" i="2"/>
  <c r="D50" i="2"/>
  <c r="D54" i="2"/>
  <c r="D55" i="2"/>
  <c r="D56" i="2"/>
  <c r="D58" i="2"/>
  <c r="D59" i="2"/>
  <c r="D60" i="2"/>
  <c r="D61" i="2"/>
  <c r="D62" i="2"/>
  <c r="D63" i="2"/>
  <c r="D64" i="2"/>
  <c r="D66" i="2"/>
  <c r="D67" i="2"/>
  <c r="D70" i="2"/>
  <c r="D71" i="2"/>
  <c r="D72" i="2"/>
  <c r="D73" i="2"/>
  <c r="D76" i="2"/>
  <c r="D79" i="2"/>
  <c r="D80" i="2"/>
  <c r="D81" i="2"/>
  <c r="D82" i="2"/>
  <c r="D83" i="2"/>
  <c r="D84" i="2"/>
  <c r="D85" i="2"/>
  <c r="D86" i="2"/>
  <c r="D87" i="2"/>
  <c r="D88" i="2"/>
  <c r="D89" i="2"/>
  <c r="D90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F93" i="1"/>
  <c r="D93" i="1"/>
  <c r="F6" i="2"/>
  <c r="D10" i="2"/>
  <c r="M10" i="2"/>
  <c r="D73" i="1" l="1"/>
  <c r="D72" i="1"/>
  <c r="D71" i="1"/>
  <c r="D66" i="1"/>
  <c r="D62" i="1"/>
  <c r="D60" i="1"/>
  <c r="D54" i="1"/>
  <c r="D46" i="1"/>
  <c r="D49" i="1"/>
  <c r="F45" i="1"/>
  <c r="F43" i="1"/>
  <c r="D58" i="1" l="1"/>
  <c r="D31" i="1"/>
  <c r="D25" i="1"/>
  <c r="D23" i="1"/>
  <c r="D14" i="1"/>
  <c r="D13" i="1"/>
  <c r="F6" i="1"/>
  <c r="D96" i="1" s="1"/>
  <c r="M106" i="2"/>
  <c r="E89" i="2"/>
  <c r="M105" i="2"/>
  <c r="M104" i="2"/>
  <c r="M103" i="2"/>
  <c r="M102" i="2"/>
  <c r="M101" i="2"/>
  <c r="M100" i="2"/>
  <c r="M99" i="2"/>
  <c r="M98" i="2"/>
  <c r="M97" i="2"/>
  <c r="M96" i="2"/>
  <c r="M95" i="2"/>
  <c r="M94" i="2"/>
  <c r="M92" i="2"/>
  <c r="M91" i="2"/>
  <c r="M90" i="2"/>
  <c r="M88" i="2"/>
  <c r="M87" i="2"/>
  <c r="M85" i="2"/>
  <c r="M83" i="2"/>
  <c r="M81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4" i="2"/>
  <c r="M42" i="2"/>
  <c r="M41" i="2"/>
  <c r="M40" i="2"/>
  <c r="M39" i="2"/>
  <c r="M38" i="2"/>
  <c r="M37" i="2"/>
  <c r="M36" i="2"/>
  <c r="M35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E10" i="2"/>
  <c r="J8" i="2" l="1"/>
  <c r="E11" i="2" l="1"/>
  <c r="F11" i="2" s="1"/>
  <c r="E12" i="2"/>
  <c r="E13" i="2"/>
  <c r="E14" i="2"/>
  <c r="E15" i="2"/>
  <c r="E18" i="2"/>
  <c r="E19" i="2"/>
  <c r="F19" i="2" s="1"/>
  <c r="E20" i="2"/>
  <c r="F20" i="2" s="1"/>
  <c r="E21" i="2"/>
  <c r="F21" i="2" s="1"/>
  <c r="E22" i="2"/>
  <c r="F22" i="2" s="1"/>
  <c r="E23" i="2"/>
  <c r="E24" i="2"/>
  <c r="E25" i="2"/>
  <c r="E28" i="2"/>
  <c r="E29" i="2"/>
  <c r="E30" i="2"/>
  <c r="E31" i="2"/>
  <c r="E32" i="2"/>
  <c r="E33" i="2"/>
  <c r="E35" i="2"/>
  <c r="F35" i="2" s="1"/>
  <c r="E36" i="2"/>
  <c r="E37" i="2"/>
  <c r="E38" i="2"/>
  <c r="E39" i="2"/>
  <c r="E42" i="2"/>
  <c r="F42" i="2" s="1"/>
  <c r="E44" i="2"/>
  <c r="F44" i="2" s="1"/>
  <c r="E46" i="2"/>
  <c r="F46" i="2" s="1"/>
  <c r="E49" i="2"/>
  <c r="E50" i="2"/>
  <c r="E54" i="2"/>
  <c r="E55" i="2"/>
  <c r="E56" i="2"/>
  <c r="E58" i="2"/>
  <c r="E59" i="2"/>
  <c r="E60" i="2"/>
  <c r="E61" i="2"/>
  <c r="E62" i="2"/>
  <c r="E63" i="2"/>
  <c r="E64" i="2"/>
  <c r="E66" i="2"/>
  <c r="F66" i="2" s="1"/>
  <c r="E67" i="2"/>
  <c r="E70" i="2"/>
  <c r="E71" i="2"/>
  <c r="E72" i="2"/>
  <c r="E73" i="2"/>
  <c r="E79" i="2"/>
  <c r="E81" i="2"/>
  <c r="E83" i="2"/>
  <c r="E85" i="2"/>
  <c r="E88" i="2"/>
  <c r="F88" i="2" s="1"/>
  <c r="I8" i="2" s="1"/>
  <c r="E90" i="2"/>
  <c r="E92" i="2"/>
  <c r="F92" i="2" s="1"/>
  <c r="E94" i="2"/>
  <c r="F94" i="2" s="1"/>
  <c r="E95" i="2"/>
  <c r="F95" i="2" s="1"/>
  <c r="E96" i="2"/>
  <c r="F96" i="2" s="1"/>
  <c r="E97" i="2"/>
  <c r="F97" i="2" s="1"/>
  <c r="E98" i="2"/>
  <c r="F98" i="2" s="1"/>
  <c r="E99" i="2"/>
  <c r="F99" i="2" s="1"/>
  <c r="E100" i="2"/>
  <c r="F100" i="2" s="1"/>
  <c r="E101" i="2"/>
  <c r="F101" i="2" s="1"/>
  <c r="E102" i="2"/>
  <c r="F102" i="2" s="1"/>
  <c r="E103" i="2"/>
  <c r="F103" i="2" s="1"/>
  <c r="E104" i="2"/>
  <c r="F104" i="2" s="1"/>
  <c r="E105" i="2"/>
  <c r="F105" i="2" s="1"/>
  <c r="E106" i="2"/>
  <c r="F106" i="2" s="1"/>
  <c r="F10" i="2"/>
  <c r="C66" i="2"/>
  <c r="C64" i="2"/>
  <c r="C62" i="2"/>
  <c r="C61" i="2"/>
  <c r="C60" i="2"/>
  <c r="C39" i="2"/>
  <c r="C38" i="2"/>
  <c r="C37" i="2"/>
  <c r="C36" i="2"/>
  <c r="C35" i="2"/>
  <c r="C34" i="2"/>
  <c r="C33" i="2"/>
  <c r="C32" i="2"/>
  <c r="C30" i="2"/>
  <c r="C29" i="2"/>
  <c r="C28" i="2"/>
  <c r="C15" i="2"/>
  <c r="C1" i="2"/>
  <c r="A1" i="2"/>
  <c r="F98" i="1"/>
  <c r="F100" i="1"/>
  <c r="F99" i="1"/>
  <c r="F37" i="2" l="1"/>
  <c r="F72" i="2"/>
  <c r="F32" i="2"/>
  <c r="F13" i="2"/>
  <c r="F55" i="2"/>
  <c r="F63" i="2"/>
  <c r="F70" i="2"/>
  <c r="F67" i="2"/>
  <c r="F18" i="2"/>
  <c r="F33" i="2"/>
  <c r="F14" i="2"/>
  <c r="F25" i="2"/>
  <c r="F38" i="2"/>
  <c r="F64" i="2"/>
  <c r="F47" i="2"/>
  <c r="F28" i="2"/>
  <c r="F36" i="2"/>
  <c r="F12" i="2"/>
  <c r="F24" i="2"/>
  <c r="F61" i="2"/>
  <c r="F73" i="2"/>
  <c r="F15" i="2"/>
  <c r="F50" i="2"/>
  <c r="F91" i="2"/>
  <c r="F79" i="2"/>
  <c r="F39" i="2"/>
  <c r="F49" i="2"/>
  <c r="F56" i="2"/>
  <c r="F60" i="2"/>
  <c r="F71" i="2"/>
  <c r="F90" i="2"/>
  <c r="F23" i="2"/>
  <c r="F31" i="2"/>
  <c r="F54" i="2"/>
  <c r="F62" i="2"/>
  <c r="D12" i="1"/>
  <c r="F29" i="2" l="1"/>
  <c r="F30" i="2"/>
  <c r="F74" i="2"/>
  <c r="F51" i="2"/>
  <c r="F16" i="2"/>
  <c r="F26" i="2"/>
  <c r="F58" i="2"/>
  <c r="F59" i="2"/>
  <c r="F68" i="2" l="1"/>
  <c r="F81" i="2"/>
  <c r="F88" i="1" l="1"/>
  <c r="F105" i="1" l="1"/>
  <c r="F104" i="1"/>
  <c r="F103" i="1"/>
  <c r="F102" i="1"/>
  <c r="F101" i="1"/>
  <c r="F95" i="1"/>
  <c r="F71" i="1"/>
  <c r="F72" i="1"/>
  <c r="D70" i="1"/>
  <c r="D59" i="1"/>
  <c r="F25" i="1"/>
  <c r="D24" i="1"/>
  <c r="F24" i="1" s="1"/>
  <c r="D18" i="1"/>
  <c r="F18" i="1" s="1"/>
  <c r="F14" i="1"/>
  <c r="F11" i="1"/>
  <c r="F10" i="1"/>
  <c r="C15" i="1"/>
  <c r="F13" i="1"/>
  <c r="F12" i="1"/>
  <c r="F22" i="1"/>
  <c r="F21" i="1"/>
  <c r="F20" i="1"/>
  <c r="F19" i="1"/>
  <c r="F23" i="1" l="1"/>
  <c r="F26" i="1" s="1"/>
  <c r="D15" i="1"/>
  <c r="F15" i="1" s="1"/>
  <c r="F16" i="1" s="1"/>
  <c r="D90" i="1" l="1"/>
  <c r="D28" i="1"/>
  <c r="D29" i="1"/>
  <c r="F92" i="1"/>
  <c r="F94" i="1"/>
  <c r="F96" i="1"/>
  <c r="F97" i="1"/>
  <c r="F106" i="1"/>
  <c r="D37" i="1"/>
  <c r="F91" i="1" l="1"/>
  <c r="D30" i="1"/>
  <c r="I8" i="1" l="1"/>
  <c r="E86" i="1"/>
  <c r="M86" i="2" s="1"/>
  <c r="E86" i="2" s="1"/>
  <c r="E84" i="1"/>
  <c r="M84" i="2" s="1"/>
  <c r="E84" i="2" s="1"/>
  <c r="E82" i="1"/>
  <c r="M82" i="2" s="1"/>
  <c r="E82" i="2" s="1"/>
  <c r="F82" i="2" s="1"/>
  <c r="E80" i="1"/>
  <c r="M80" i="2" s="1"/>
  <c r="E80" i="2" s="1"/>
  <c r="F80" i="2" s="1"/>
  <c r="C66" i="1"/>
  <c r="C64" i="1"/>
  <c r="C62" i="1"/>
  <c r="C61" i="1"/>
  <c r="D61" i="1"/>
  <c r="C60" i="1"/>
  <c r="F54" i="1"/>
  <c r="F60" i="1" l="1"/>
  <c r="D63" i="1"/>
  <c r="F63" i="1" s="1"/>
  <c r="D67" i="1"/>
  <c r="F67" i="1" s="1"/>
  <c r="F66" i="1"/>
  <c r="F61" i="1"/>
  <c r="F62" i="1"/>
  <c r="D64" i="1"/>
  <c r="F64" i="1" s="1"/>
  <c r="D56" i="1"/>
  <c r="F56" i="1" s="1"/>
  <c r="D55" i="1"/>
  <c r="F55" i="1" s="1"/>
  <c r="F59" i="1" l="1"/>
  <c r="F58" i="1" l="1"/>
  <c r="D79" i="1" l="1"/>
  <c r="F79" i="1" s="1"/>
  <c r="F68" i="1"/>
  <c r="F73" i="1" l="1"/>
  <c r="F70" i="1"/>
  <c r="F74" i="1" s="1"/>
  <c r="D50" i="1" l="1"/>
  <c r="F90" i="1"/>
  <c r="D39" i="1"/>
  <c r="D32" i="1"/>
  <c r="C39" i="1"/>
  <c r="C38" i="1"/>
  <c r="C37" i="1"/>
  <c r="D36" i="1"/>
  <c r="C36" i="1"/>
  <c r="F35" i="1"/>
  <c r="C35" i="1"/>
  <c r="E34" i="1"/>
  <c r="M34" i="2" s="1"/>
  <c r="E34" i="2" s="1"/>
  <c r="F34" i="2" s="1"/>
  <c r="D34" i="1"/>
  <c r="C34" i="1"/>
  <c r="C33" i="1"/>
  <c r="C32" i="1"/>
  <c r="F31" i="1"/>
  <c r="C30" i="1"/>
  <c r="C29" i="1"/>
  <c r="C28" i="1"/>
  <c r="F40" i="2" l="1"/>
  <c r="F75" i="2" s="1"/>
  <c r="F76" i="2" s="1"/>
  <c r="F77" i="2" s="1"/>
  <c r="D33" i="1"/>
  <c r="F33" i="1" s="1"/>
  <c r="D80" i="1"/>
  <c r="F80" i="1" s="1"/>
  <c r="F36" i="1"/>
  <c r="F34" i="1"/>
  <c r="F32" i="1"/>
  <c r="F37" i="1"/>
  <c r="D38" i="1"/>
  <c r="F38" i="1" s="1"/>
  <c r="F39" i="1"/>
  <c r="F28" i="1"/>
  <c r="F29" i="1"/>
  <c r="F30" i="1"/>
  <c r="D81" i="1" l="1"/>
  <c r="F81" i="1" l="1"/>
  <c r="F83" i="2"/>
  <c r="D82" i="1"/>
  <c r="F82" i="1" l="1"/>
  <c r="F84" i="2"/>
  <c r="D83" i="1"/>
  <c r="C1" i="1"/>
  <c r="F83" i="1" l="1"/>
  <c r="F85" i="2"/>
  <c r="G8" i="2" s="1"/>
  <c r="D84" i="1"/>
  <c r="F46" i="1"/>
  <c r="F50" i="1"/>
  <c r="F84" i="1" l="1"/>
  <c r="F86" i="2"/>
  <c r="F87" i="2" s="1"/>
  <c r="F89" i="2" s="1"/>
  <c r="F107" i="2" s="1"/>
  <c r="D85" i="1"/>
  <c r="F85" i="1" s="1"/>
  <c r="F42" i="1"/>
  <c r="F44" i="1"/>
  <c r="F108" i="2" l="1"/>
  <c r="K8" i="2" s="1"/>
  <c r="H8" i="2"/>
  <c r="D86" i="1"/>
  <c r="F86" i="1" s="1"/>
  <c r="F47" i="1"/>
  <c r="F109" i="2" l="1"/>
  <c r="F110" i="2" s="1"/>
  <c r="F87" i="1"/>
  <c r="F49" i="1"/>
  <c r="G8" i="1" s="1"/>
  <c r="F51" i="1" l="1"/>
  <c r="A1" i="1"/>
  <c r="F40" i="1" l="1"/>
  <c r="F75" i="1" s="1"/>
  <c r="F76" i="1" l="1"/>
  <c r="F77" i="1" s="1"/>
  <c r="F107" i="1" l="1"/>
  <c r="F89" i="1"/>
  <c r="H8" i="1" l="1"/>
  <c r="G107" i="1"/>
  <c r="F108" i="1"/>
</calcChain>
</file>

<file path=xl/sharedStrings.xml><?xml version="1.0" encoding="utf-8"?>
<sst xmlns="http://schemas.openxmlformats.org/spreadsheetml/2006/main" count="368" uniqueCount="133">
  <si>
    <t>Заказчик:</t>
  </si>
  <si>
    <t>Место строительства:</t>
  </si>
  <si>
    <t>Наименование объекта:</t>
  </si>
  <si>
    <t>Примечания:</t>
  </si>
  <si>
    <t>ИТОГО по разделу:</t>
  </si>
  <si>
    <t>Себестоимость всего комплекса строительства:</t>
  </si>
  <si>
    <t>Наименование раздела/работ:</t>
  </si>
  <si>
    <t>Количество</t>
  </si>
  <si>
    <t>Единица измерения</t>
  </si>
  <si>
    <t xml:space="preserve">Цена за единицу </t>
  </si>
  <si>
    <t xml:space="preserve">Стоимость </t>
  </si>
  <si>
    <t>м2</t>
  </si>
  <si>
    <t>шт</t>
  </si>
  <si>
    <t>ИТОГО</t>
  </si>
  <si>
    <t>Сэндвич-панели 100 мм</t>
  </si>
  <si>
    <t>Двери внутренние стандартные</t>
  </si>
  <si>
    <t>Дверь входная стандарт металлическая</t>
  </si>
  <si>
    <t>Монтаж сп</t>
  </si>
  <si>
    <t>маш/час</t>
  </si>
  <si>
    <t>ИТОГО общестроительные работы</t>
  </si>
  <si>
    <t>Электрика (монтаж)</t>
  </si>
  <si>
    <t>Раздел 2. Модули</t>
  </si>
  <si>
    <t>Раздел 4. Кровля</t>
  </si>
  <si>
    <t xml:space="preserve">Раздел 6. Внутренние перегородки </t>
  </si>
  <si>
    <t>КОЛИЧЕСТВО МАШИН НА ДОСТАВКУ:</t>
  </si>
  <si>
    <t xml:space="preserve">Монтаж дверей </t>
  </si>
  <si>
    <t xml:space="preserve">ПОЛ </t>
  </si>
  <si>
    <t>Водоснабжение, канализация</t>
  </si>
  <si>
    <t>СТЕНЫ</t>
  </si>
  <si>
    <t>Раздел 5. Проемы (стандартные окна включены в стоимость)</t>
  </si>
  <si>
    <t>ПОТОЛОК</t>
  </si>
  <si>
    <t>Раздел 7. Отделочные работы</t>
  </si>
  <si>
    <t>Электрика  (материалы)</t>
  </si>
  <si>
    <t>АПС (материалы)</t>
  </si>
  <si>
    <t>АПС (монтаж)</t>
  </si>
  <si>
    <t>Цена за м2:</t>
  </si>
  <si>
    <t>Профлист Н44</t>
  </si>
  <si>
    <t xml:space="preserve">Линолеум </t>
  </si>
  <si>
    <t>Общая площадь, м2:</t>
  </si>
  <si>
    <t>Толщина сэндвич-панелей (стены/потолок/пол), мм:</t>
  </si>
  <si>
    <t>Водоснабжение, канализация (материалы)</t>
  </si>
  <si>
    <t>Унитаз</t>
  </si>
  <si>
    <t>Сборка СРМ</t>
  </si>
  <si>
    <t>Монтаж первого этажа здания</t>
  </si>
  <si>
    <t>к-т</t>
  </si>
  <si>
    <t>Конструкции металлические ферм</t>
  </si>
  <si>
    <t>Пиломатериал, доска</t>
  </si>
  <si>
    <t>Водосток в комплекте с желобами, трубами, крепежом, отводами</t>
  </si>
  <si>
    <t>м</t>
  </si>
  <si>
    <t>Монтаж металлоконструкций</t>
  </si>
  <si>
    <t>Монтаж кровли (двухскатная)</t>
  </si>
  <si>
    <t>Устройство водостока</t>
  </si>
  <si>
    <t>Установка водосточных воронок</t>
  </si>
  <si>
    <t>Воронка водосточная</t>
  </si>
  <si>
    <t>Подшиф свеса перфорированной планкой</t>
  </si>
  <si>
    <t>Перфорированная планка Софит Snow Bird</t>
  </si>
  <si>
    <t>Крепеж, доборные, пена и тд</t>
  </si>
  <si>
    <t>%</t>
  </si>
  <si>
    <t>тн</t>
  </si>
  <si>
    <t>Раздел 11. Проектные работы</t>
  </si>
  <si>
    <t>Раздел 12. Накладные расходы</t>
  </si>
  <si>
    <t>Раздел 14. Сантехническое оборудование:</t>
  </si>
  <si>
    <t xml:space="preserve">Раздел 9. Инженерные сети </t>
  </si>
  <si>
    <t>Внутренняя высота:</t>
  </si>
  <si>
    <t xml:space="preserve">Панели ПВХ </t>
  </si>
  <si>
    <t>Подсистема под ПВХ панели</t>
  </si>
  <si>
    <t>Монтаж панелей</t>
  </si>
  <si>
    <t>Укладка линолеума</t>
  </si>
  <si>
    <t>Монтаж стального покрытия</t>
  </si>
  <si>
    <t>Металлический рифленый лист 3 мм</t>
  </si>
  <si>
    <t>Укладка кафеля на пол</t>
  </si>
  <si>
    <t>Кафель</t>
  </si>
  <si>
    <t>Клей для кафеля и керамогранита</t>
  </si>
  <si>
    <t>Монтаж облицовки потолков</t>
  </si>
  <si>
    <t>Панели ПВХ с комплектующими (для помещений с влажным режимом)</t>
  </si>
  <si>
    <t>санузлы, душевые</t>
  </si>
  <si>
    <t>Раковина + смеситель с обвязкой</t>
  </si>
  <si>
    <t>Электрическая завеса 5кВт</t>
  </si>
  <si>
    <t xml:space="preserve">Монтаж металлоконструкций </t>
  </si>
  <si>
    <t>ТМЦ (поставка)</t>
  </si>
  <si>
    <t>Монтаж</t>
  </si>
  <si>
    <t>Проект</t>
  </si>
  <si>
    <t>фундамент и монтаж силами заказчика</t>
  </si>
  <si>
    <t>Доставка</t>
  </si>
  <si>
    <t>ООО "Тюменская модульная компания"</t>
  </si>
  <si>
    <t>МЗ Офис</t>
  </si>
  <si>
    <t>г.Тобольск.</t>
  </si>
  <si>
    <t>150/200/150</t>
  </si>
  <si>
    <t>Монтаж второго и третьего этажа здания</t>
  </si>
  <si>
    <t>Устройство цоколя (работа + материал)</t>
  </si>
  <si>
    <t>Раздел 1. Фундамент</t>
  </si>
  <si>
    <t>Разметка и вынос осей</t>
  </si>
  <si>
    <t>чел/час</t>
  </si>
  <si>
    <t>Буроям</t>
  </si>
  <si>
    <t>Монтаж свай винтовых</t>
  </si>
  <si>
    <t>Монтаж металлоконструкций обвязки оголовков свай</t>
  </si>
  <si>
    <t>т</t>
  </si>
  <si>
    <t>Металлоконструкции обвязки оголовков свай из швеллера 20П</t>
  </si>
  <si>
    <t>Модуль без 1 длинной и 1короткой стороны, 6,229х2,434м, 150/200/150</t>
  </si>
  <si>
    <t>Модуль без 2 длинных и 1короткой стороны, 6,229х2,434м, 150/200/150</t>
  </si>
  <si>
    <t>Кассета пола б=150</t>
  </si>
  <si>
    <t>Кассета потолка б=200мм</t>
  </si>
  <si>
    <t>Неучтенные работы и материалы (около 2 %)</t>
  </si>
  <si>
    <t>серверная</t>
  </si>
  <si>
    <t>Металлоконструкции крыльц 0,4тн</t>
  </si>
  <si>
    <t>Металлоконструкции эвакуационных лестниц 0,75тн</t>
  </si>
  <si>
    <t>Металлоконструкции лестниц для 2-х эт зданий 0,97тн</t>
  </si>
  <si>
    <t>Поддон душевой со смесителем</t>
  </si>
  <si>
    <t>Водонагреватель ARISTON 80 л</t>
  </si>
  <si>
    <t>Ёмкость ПВХ, 5000л</t>
  </si>
  <si>
    <t>Насосная станция Unipump Акваробот JET 80LA</t>
  </si>
  <si>
    <t>Установка обеззараживания вводы</t>
  </si>
  <si>
    <t>Септик 5 м3 с монтажём и присоединением под ключ</t>
  </si>
  <si>
    <t>Раздел 13. Аренда автокрана и др. механизмов</t>
  </si>
  <si>
    <t>Винтовые сваи диам.114мм L=3,5м.</t>
  </si>
  <si>
    <t>Электроконвектор с термостатом 1,5 кВт</t>
  </si>
  <si>
    <t xml:space="preserve">Вентиляция (материалы) </t>
  </si>
  <si>
    <t>Вентиляция (монтаж)</t>
  </si>
  <si>
    <t>Рольставни на окна</t>
  </si>
  <si>
    <t>Москитная сетка</t>
  </si>
  <si>
    <t>Кондиционер с внутренним и внешним блоком</t>
  </si>
  <si>
    <t>Дизельная электростанция АД-100 
c двигателем ЯМЗ-238М2 в контейнере с предпусковым подогревателем</t>
  </si>
  <si>
    <t>Раздел 8. Конструкции лестниц, крыльц</t>
  </si>
  <si>
    <t>санузлы, душевые, столовые</t>
  </si>
  <si>
    <t>Себестоимость всего комплекса строительства с прибылью:</t>
  </si>
  <si>
    <t>Прибыль</t>
  </si>
  <si>
    <t>Двери внутренние двустворчатые</t>
  </si>
  <si>
    <t>Дверь входная двустворчатая металлическая</t>
  </si>
  <si>
    <t>серверная, бойлерная, электрощитовая</t>
  </si>
  <si>
    <t>санузлы, душевые, лестн.клетки</t>
  </si>
  <si>
    <t>Дизельная электростанция АД 360-T400 в контейнере с предпусковым подогревателем, 360 кВт</t>
  </si>
  <si>
    <t>Раздел 14. Дополнительное оборудование:</t>
  </si>
  <si>
    <t>Кабинка сантехническая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</si>
</sst>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2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44" fontId="5" fillId="2" borderId="1" xfId="1" applyFont="1" applyFill="1" applyBorder="1" applyAlignment="1">
      <alignment wrapText="1"/>
    </xf>
    <xf numFmtId="44" fontId="2" fillId="2" borderId="1" xfId="1" applyFont="1" applyFill="1" applyBorder="1" applyAlignment="1">
      <alignment horizontal="center" wrapText="1"/>
    </xf>
    <xf numFmtId="44" fontId="0" fillId="2" borderId="1" xfId="1" applyFont="1" applyFill="1" applyBorder="1" applyAlignment="1">
      <alignment wrapText="1"/>
    </xf>
    <xf numFmtId="44" fontId="3" fillId="2" borderId="1" xfId="1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44" fontId="1" fillId="2" borderId="1" xfId="1" applyFont="1" applyFill="1" applyBorder="1" applyAlignment="1">
      <alignment horizont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44" fontId="6" fillId="3" borderId="1" xfId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wrapText="1"/>
    </xf>
    <xf numFmtId="0" fontId="14" fillId="0" borderId="2" xfId="0" applyFont="1" applyBorder="1" applyAlignment="1" applyProtection="1"/>
    <xf numFmtId="0" fontId="5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44" fontId="12" fillId="2" borderId="1" xfId="1" applyFont="1" applyFill="1" applyBorder="1" applyAlignment="1">
      <alignment horizontal="center" wrapText="1"/>
    </xf>
    <xf numFmtId="0" fontId="14" fillId="0" borderId="2" xfId="0" applyFont="1" applyBorder="1" applyAlignment="1" applyProtection="1">
      <alignment wrapText="1"/>
    </xf>
    <xf numFmtId="0" fontId="5" fillId="4" borderId="1" xfId="0" applyFont="1" applyFill="1" applyBorder="1" applyAlignment="1">
      <alignment horizontal="right" wrapText="1"/>
    </xf>
    <xf numFmtId="0" fontId="5" fillId="4" borderId="1" xfId="0" applyFont="1" applyFill="1" applyBorder="1" applyAlignment="1">
      <alignment horizontal="center" wrapText="1"/>
    </xf>
    <xf numFmtId="44" fontId="5" fillId="4" borderId="1" xfId="1" applyFont="1" applyFill="1" applyBorder="1" applyAlignment="1">
      <alignment wrapText="1"/>
    </xf>
    <xf numFmtId="44" fontId="12" fillId="4" borderId="1" xfId="1" applyFont="1" applyFill="1" applyBorder="1" applyAlignment="1">
      <alignment horizontal="center"/>
    </xf>
    <xf numFmtId="0" fontId="3" fillId="4" borderId="1" xfId="0" applyFont="1" applyFill="1" applyBorder="1" applyAlignment="1">
      <alignment horizontal="right" wrapText="1"/>
    </xf>
    <xf numFmtId="44" fontId="3" fillId="4" borderId="1" xfId="1" applyFont="1" applyFill="1" applyBorder="1" applyAlignment="1">
      <alignment horizontal="right" wrapText="1"/>
    </xf>
    <xf numFmtId="44" fontId="12" fillId="4" borderId="1" xfId="1" applyFont="1" applyFill="1" applyBorder="1" applyAlignment="1">
      <alignment horizontal="right" wrapText="1"/>
    </xf>
    <xf numFmtId="0" fontId="9" fillId="4" borderId="2" xfId="0" applyFont="1" applyFill="1" applyBorder="1" applyAlignment="1">
      <alignment horizontal="right" wrapText="1"/>
    </xf>
    <xf numFmtId="0" fontId="9" fillId="4" borderId="1" xfId="0" applyFont="1" applyFill="1" applyBorder="1" applyAlignment="1">
      <alignment horizontal="right" wrapText="1"/>
    </xf>
    <xf numFmtId="44" fontId="9" fillId="4" borderId="1" xfId="1" applyFont="1" applyFill="1" applyBorder="1" applyAlignment="1">
      <alignment horizontal="right" wrapText="1"/>
    </xf>
    <xf numFmtId="44" fontId="15" fillId="4" borderId="1" xfId="1" applyFont="1" applyFill="1" applyBorder="1" applyAlignment="1">
      <alignment horizontal="right" wrapText="1"/>
    </xf>
    <xf numFmtId="0" fontId="0" fillId="4" borderId="1" xfId="0" applyFill="1" applyBorder="1" applyAlignment="1">
      <alignment horizontal="center" wrapText="1"/>
    </xf>
    <xf numFmtId="44" fontId="0" fillId="4" borderId="1" xfId="1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44" fontId="4" fillId="4" borderId="1" xfId="1" applyFont="1" applyFill="1" applyBorder="1" applyAlignment="1">
      <alignment horizontal="center" wrapText="1"/>
    </xf>
    <xf numFmtId="44" fontId="16" fillId="3" borderId="4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wrapText="1"/>
    </xf>
    <xf numFmtId="0" fontId="1" fillId="0" borderId="2" xfId="0" applyFont="1" applyBorder="1" applyAlignment="1"/>
    <xf numFmtId="44" fontId="1" fillId="0" borderId="1" xfId="0" applyNumberFormat="1" applyFont="1" applyBorder="1" applyAlignment="1">
      <alignment horizontal="center"/>
    </xf>
    <xf numFmtId="0" fontId="11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44" fontId="0" fillId="4" borderId="1" xfId="1" applyFont="1" applyFill="1" applyBorder="1" applyAlignment="1">
      <alignment vertical="center" wrapText="1"/>
    </xf>
    <xf numFmtId="44" fontId="12" fillId="4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44" fontId="0" fillId="2" borderId="1" xfId="1" applyFont="1" applyFill="1" applyBorder="1" applyAlignment="1">
      <alignment vertical="center" wrapText="1"/>
    </xf>
    <xf numFmtId="44" fontId="2" fillId="2" borderId="1" xfId="1" applyFont="1" applyFill="1" applyBorder="1" applyAlignment="1">
      <alignment vertical="center" wrapText="1"/>
    </xf>
    <xf numFmtId="2" fontId="0" fillId="2" borderId="1" xfId="0" applyNumberFormat="1" applyFill="1" applyBorder="1" applyAlignment="1">
      <alignment horizontal="center" wrapText="1"/>
    </xf>
    <xf numFmtId="4" fontId="0" fillId="2" borderId="1" xfId="0" applyNumberForma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44" fontId="0" fillId="0" borderId="0" xfId="0" applyNumberFormat="1"/>
    <xf numFmtId="0" fontId="17" fillId="0" borderId="1" xfId="0" applyFont="1" applyFill="1" applyBorder="1" applyAlignment="1">
      <alignment horizontal="center" wrapText="1"/>
    </xf>
    <xf numFmtId="44" fontId="17" fillId="0" borderId="1" xfId="1" applyFont="1" applyFill="1" applyBorder="1" applyAlignment="1">
      <alignment wrapText="1"/>
    </xf>
    <xf numFmtId="44" fontId="18" fillId="0" borderId="1" xfId="1" applyFont="1" applyFill="1" applyBorder="1" applyAlignment="1">
      <alignment horizontal="center" wrapText="1"/>
    </xf>
    <xf numFmtId="4" fontId="11" fillId="4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4" fontId="0" fillId="4" borderId="1" xfId="0" applyNumberFormat="1" applyFill="1" applyBorder="1" applyAlignment="1">
      <alignment horizontal="center" wrapText="1"/>
    </xf>
    <xf numFmtId="3" fontId="0" fillId="2" borderId="1" xfId="0" applyNumberFormat="1" applyFill="1" applyBorder="1" applyAlignment="1">
      <alignment horizontal="center" vertical="center" wrapText="1"/>
    </xf>
    <xf numFmtId="44" fontId="2" fillId="2" borderId="4" xfId="1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0" fillId="0" borderId="0" xfId="0"/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0" fontId="0" fillId="2" borderId="2" xfId="0" applyFill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44" fontId="0" fillId="2" borderId="1" xfId="1" applyFont="1" applyFill="1" applyBorder="1" applyAlignment="1">
      <alignment horizontal="center" vertical="center" wrapText="1"/>
    </xf>
    <xf numFmtId="44" fontId="0" fillId="0" borderId="0" xfId="0" applyNumberFormat="1" applyAlignment="1">
      <alignment horizontal="center" vertical="center"/>
    </xf>
    <xf numFmtId="44" fontId="0" fillId="4" borderId="1" xfId="0" applyNumberForma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wrapText="1"/>
    </xf>
    <xf numFmtId="1" fontId="0" fillId="4" borderId="1" xfId="0" applyNumberFormat="1" applyFill="1" applyBorder="1" applyAlignment="1">
      <alignment horizont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&#1057;&#1084;&#1077;&#1090;&#1085;&#1099;&#1081;%20&#1086;&#1090;&#1076;&#1077;&#1083;/&#1050;&#1086;&#1084;&#1084;&#1077;&#1088;&#1095;&#1077;&#1089;&#1082;&#1080;&#1077;%20&#1087;&#1088;&#1077;&#1076;&#1083;&#1086;&#1078;&#1077;&#1085;&#1080;&#1103;/&#1057;&#1084;&#1077;&#1090;&#1072;%20&#1085;&#1072;%20&#1052;&#1047;%20220&#1095;&#1077;&#1083;%20&#1074;%20&#1075;.&#1040;&#1088;&#1093;&#1072;&#1085;&#1075;&#1077;&#1083;&#1100;&#1089;&#1082;,%20&#1071;&#1084;&#1072;&#1083;%20&#1057;&#1055;&#1043;/&#1057;&#1084;&#1077;&#1090;&#1072;%20&#1085;&#1072;%20&#1052;&#1047;%20220&#1095;&#1077;&#1083;%20&#1074;%20&#1075;.&#1040;&#1088;&#1093;&#1072;&#1085;&#1075;&#1077;&#1083;&#1100;&#1089;&#1082;,%20&#1071;&#1084;&#1072;&#1083;%20&#1057;&#1055;&#104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.&#1057;&#1084;&#1077;&#1090;&#1085;&#1099;&#1081;%20&#1086;&#1090;&#1076;&#1077;&#1083;\&#1050;&#1086;&#1084;&#1084;&#1077;&#1088;&#1095;&#1077;&#1089;&#1082;&#1080;&#1077;%20&#1087;&#1088;&#1077;&#1076;&#1083;&#1086;&#1078;&#1077;&#1085;&#1080;&#1103;\&#1057;&#1084;&#1077;&#1090;&#1072;%20&#1085;&#1072;%20&#1052;&#1047;%20220&#1095;&#1077;&#1083;%20&#1074;%20&#1075;.&#1040;&#1088;&#1093;&#1072;&#1085;&#1075;&#1077;&#1083;&#1100;&#1089;&#1082;,%20&#1071;&#1084;&#1072;&#1083;%20&#1057;&#1055;&#1043;\&#1057;&#1084;&#1077;&#1090;&#1072;%20&#1085;&#1072;%20&#1052;&#1047;%20220&#1095;&#1077;&#1083;%20&#1074;%20&#1075;.&#1040;&#1088;&#1093;&#1072;&#1085;&#1075;&#1077;&#1083;&#1100;&#1089;&#1082;,%20&#1071;&#1084;&#1072;&#1083;%20&#1057;&#1055;&#104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&#1057;&#1084;&#1077;&#1090;&#1085;&#1099;&#1081;%20&#1086;&#1090;&#1076;&#1077;&#1083;/&#1050;&#1086;&#1084;&#1084;&#1077;&#1088;&#1095;&#1077;&#1089;&#1082;&#1080;&#1077;%20&#1087;&#1088;&#1077;&#1076;&#1083;&#1086;&#1078;&#1077;&#1085;&#1080;&#1103;/&#1057;&#1084;&#1077;&#1090;&#1072;%20&#1085;&#1072;%20&#1086;&#1074;&#1086;&#1097;&#1077;&#1093;&#1088;&#1072;&#1085;&#1080;&#1083;&#1080;&#1097;&#1077;%20&#1074;%20&#1061;&#1052;&#1040;&#1054;/&#1057;&#1084;&#1077;&#1090;&#1072;%20&#1085;&#1072;%20&#1086;&#1074;&#1086;&#1097;&#1077;&#1093;&#1088;&#1072;&#1085;&#1080;&#1083;&#1080;&#1097;&#1077;%20&#1074;%20&#1061;&#1052;&#1040;&#105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Земляные работы"/>
      <sheetName val="Фундаменты"/>
      <sheetName val="Полы, перекрытия"/>
      <sheetName val="Металлокаркас"/>
      <sheetName val="Наружные стены и модули"/>
      <sheetName val="Кровля"/>
      <sheetName val="Двери"/>
      <sheetName val="Окна"/>
      <sheetName val="Ворота"/>
      <sheetName val="Перегородки"/>
      <sheetName val="Отделка"/>
      <sheetName val="Лестницы, крыльца"/>
      <sheetName val="БУ, отмостка, цоко"/>
      <sheetName val="ЭОМ"/>
      <sheetName val="ОиВ"/>
      <sheetName val="ВиК"/>
      <sheetName val="АПС"/>
      <sheetName val="СКС"/>
      <sheetName val="Прочие"/>
    </sheetNames>
    <definedNames>
      <definedName name="Прайс" refersTo="='Кровля'!$A$1:$C$60" sheetId="6"/>
    </definedNames>
    <sheetDataSet>
      <sheetData sheetId="0">
        <row r="1">
          <cell r="A1" t="str">
            <v>Вахтовый городок - жилой дом на 220чел</v>
          </cell>
        </row>
      </sheetData>
      <sheetData sheetId="1">
        <row r="1">
          <cell r="A1" t="str">
            <v>-</v>
          </cell>
        </row>
      </sheetData>
      <sheetData sheetId="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Бетон В 20</v>
          </cell>
          <cell r="B2" t="str">
            <v>м3</v>
          </cell>
          <cell r="C2">
            <v>4000</v>
          </cell>
        </row>
        <row r="3">
          <cell r="A3" t="str">
            <v>Арматура</v>
          </cell>
          <cell r="B3" t="str">
            <v>т</v>
          </cell>
          <cell r="C3">
            <v>28000</v>
          </cell>
        </row>
        <row r="4">
          <cell r="A4" t="str">
            <v>Закладные детали, болты и прочее</v>
          </cell>
          <cell r="B4" t="str">
            <v>т</v>
          </cell>
          <cell r="C4">
            <v>50000</v>
          </cell>
        </row>
        <row r="5">
          <cell r="A5" t="str">
            <v>Устройство ж/б конструкций</v>
          </cell>
          <cell r="B5" t="str">
            <v>м3</v>
          </cell>
          <cell r="C5">
            <v>2500</v>
          </cell>
        </row>
        <row r="6">
          <cell r="A6" t="str">
            <v>Изготовление арматурных сеток и каркасов</v>
          </cell>
          <cell r="B6" t="str">
            <v>тн</v>
          </cell>
          <cell r="C6">
            <v>9000</v>
          </cell>
        </row>
        <row r="7">
          <cell r="A7" t="str">
            <v>Опалубка и прочие материалы</v>
          </cell>
          <cell r="B7" t="str">
            <v>м3</v>
          </cell>
          <cell r="C7">
            <v>500</v>
          </cell>
        </row>
        <row r="8">
          <cell r="A8" t="str">
            <v>Бетон В 20</v>
          </cell>
          <cell r="B8" t="str">
            <v>м3</v>
          </cell>
          <cell r="C8">
            <v>4000</v>
          </cell>
        </row>
        <row r="9">
          <cell r="A9" t="str">
            <v>Арматура</v>
          </cell>
          <cell r="B9" t="str">
            <v>т</v>
          </cell>
          <cell r="C9">
            <v>28000</v>
          </cell>
        </row>
        <row r="10">
          <cell r="A10" t="str">
            <v>Устройство ж/б</v>
          </cell>
          <cell r="B10" t="str">
            <v>м3</v>
          </cell>
          <cell r="C10">
            <v>2500</v>
          </cell>
        </row>
        <row r="11">
          <cell r="A11" t="str">
            <v>Опалубка и прочие материалы</v>
          </cell>
          <cell r="B11" t="str">
            <v>м3</v>
          </cell>
          <cell r="C11">
            <v>500</v>
          </cell>
        </row>
        <row r="12">
          <cell r="A12" t="str">
            <v>Битум для гидроизоляции</v>
          </cell>
          <cell r="B12" t="str">
            <v>т</v>
          </cell>
          <cell r="C12">
            <v>23000</v>
          </cell>
        </row>
        <row r="13">
          <cell r="A13" t="str">
            <v>Гидроизоляция фундаментов, включая фундамент под колонны</v>
          </cell>
          <cell r="B13" t="str">
            <v>м2</v>
          </cell>
          <cell r="C13">
            <v>80</v>
          </cell>
        </row>
        <row r="14">
          <cell r="A14" t="str">
            <v>Утеплитель пенополистирол 100 мм</v>
          </cell>
          <cell r="B14" t="str">
            <v>м3</v>
          </cell>
          <cell r="C14">
            <v>5000</v>
          </cell>
        </row>
        <row r="15">
          <cell r="A15" t="str">
            <v>Устройство утеплителя</v>
          </cell>
          <cell r="B15" t="str">
            <v>м3</v>
          </cell>
          <cell r="C15">
            <v>500</v>
          </cell>
        </row>
        <row r="16">
          <cell r="A16" t="str">
            <v>Бурение скважин диам.100-200мм с погружением обсадной трубы</v>
          </cell>
          <cell r="B16" t="str">
            <v>м</v>
          </cell>
          <cell r="C16">
            <v>2700</v>
          </cell>
        </row>
        <row r="17">
          <cell r="A17" t="str">
            <v>Бурение скважин диам.200-300мм с погружением обсадной трубы</v>
          </cell>
          <cell r="B17" t="str">
            <v>м</v>
          </cell>
          <cell r="C17">
            <v>4500</v>
          </cell>
        </row>
        <row r="18">
          <cell r="A18" t="str">
            <v>Обсадная труба Ду 299х7,5мм</v>
          </cell>
          <cell r="B18" t="str">
            <v>тн</v>
          </cell>
          <cell r="C18">
            <v>63000</v>
          </cell>
        </row>
        <row r="19">
          <cell r="A19" t="str">
            <v>Заполнение полых свай бетоном</v>
          </cell>
          <cell r="B19" t="str">
            <v>м3</v>
          </cell>
          <cell r="C19">
            <v>1500</v>
          </cell>
        </row>
        <row r="20">
          <cell r="A20" t="str">
            <v>Приготовление бетона В15</v>
          </cell>
          <cell r="B20" t="str">
            <v>м3</v>
          </cell>
          <cell r="C20">
            <v>1800</v>
          </cell>
        </row>
        <row r="21">
          <cell r="A21" t="str">
            <v>Цемент М-600</v>
          </cell>
          <cell r="B21" t="str">
            <v>тн</v>
          </cell>
          <cell r="C21">
            <v>3900</v>
          </cell>
        </row>
        <row r="22">
          <cell r="A22" t="str">
            <v>Щебень строительный ( фракция 20-40)</v>
          </cell>
          <cell r="B22" t="str">
            <v>м3</v>
          </cell>
          <cell r="C22">
            <v>730</v>
          </cell>
        </row>
        <row r="23">
          <cell r="A23" t="str">
            <v>Песок</v>
          </cell>
          <cell r="B23" t="str">
            <v>м3</v>
          </cell>
          <cell r="C23">
            <v>680</v>
          </cell>
        </row>
        <row r="24">
          <cell r="A24" t="str">
            <v>Вода</v>
          </cell>
          <cell r="B24" t="str">
            <v>м3</v>
          </cell>
          <cell r="C24">
            <v>11.8</v>
          </cell>
        </row>
        <row r="25">
          <cell r="A25" t="str">
            <v>Антикорозионная защита оголовков свай</v>
          </cell>
          <cell r="B25" t="str">
            <v>м2</v>
          </cell>
          <cell r="C25">
            <v>120</v>
          </cell>
        </row>
        <row r="26">
          <cell r="A26" t="str">
            <v>Грунтовка ГФ-021</v>
          </cell>
          <cell r="B26" t="str">
            <v>кг</v>
          </cell>
          <cell r="C26">
            <v>20</v>
          </cell>
        </row>
        <row r="27">
          <cell r="A27" t="str">
            <v>Мастика "Вектор" 0,25 кг/м2</v>
          </cell>
          <cell r="B27" t="str">
            <v>кг</v>
          </cell>
          <cell r="C27">
            <v>443</v>
          </cell>
        </row>
        <row r="28">
          <cell r="A28" t="str">
            <v>Устройство песчанного основания</v>
          </cell>
          <cell r="B28" t="str">
            <v>м3</v>
          </cell>
          <cell r="C28">
            <v>600</v>
          </cell>
        </row>
        <row r="29">
          <cell r="A29" t="str">
            <v>Устройство стен фундаментов из блоков ФБС</v>
          </cell>
          <cell r="B29" t="str">
            <v>шт</v>
          </cell>
          <cell r="C29">
            <v>450</v>
          </cell>
        </row>
        <row r="30">
          <cell r="A30" t="str">
            <v>Блоки ФБС 24.3.6т</v>
          </cell>
          <cell r="B30" t="str">
            <v>шт</v>
          </cell>
          <cell r="C30">
            <v>1850</v>
          </cell>
        </row>
        <row r="31">
          <cell r="A31" t="str">
            <v>Устройство ж/б конструкций монолитного пояса</v>
          </cell>
          <cell r="B31" t="str">
            <v>м3</v>
          </cell>
          <cell r="C31">
            <v>3000</v>
          </cell>
        </row>
        <row r="32">
          <cell r="A32" t="str">
            <v>Битум для гидроизоляции</v>
          </cell>
          <cell r="B32" t="str">
            <v>т</v>
          </cell>
          <cell r="C32">
            <v>23000</v>
          </cell>
        </row>
        <row r="33">
          <cell r="A33" t="str">
            <v>Буроям</v>
          </cell>
          <cell r="B33" t="str">
            <v>маш/час</v>
          </cell>
          <cell r="C33">
            <v>2000</v>
          </cell>
        </row>
        <row r="34">
          <cell r="A34" t="str">
            <v>Винтовые сваи диам.114мм L=2,5м.</v>
          </cell>
          <cell r="B34" t="str">
            <v>шт</v>
          </cell>
          <cell r="C34">
            <v>5000</v>
          </cell>
        </row>
        <row r="35">
          <cell r="A35" t="str">
            <v>Винтовые сваи диам.114мм L=3,5м.</v>
          </cell>
          <cell r="B35" t="str">
            <v>шт</v>
          </cell>
          <cell r="C35">
            <v>5500</v>
          </cell>
        </row>
        <row r="36">
          <cell r="A36" t="str">
            <v>Винтовые сваи диам.76мм L=2,5м.</v>
          </cell>
          <cell r="B36" t="str">
            <v>шт</v>
          </cell>
          <cell r="C36">
            <v>4100</v>
          </cell>
        </row>
        <row r="37">
          <cell r="A37" t="str">
            <v>Винтовые сваи диам.76мм L=3,5м.</v>
          </cell>
          <cell r="B37" t="str">
            <v>шт</v>
          </cell>
          <cell r="C37">
            <v>4600</v>
          </cell>
        </row>
        <row r="38">
          <cell r="A38" t="str">
            <v>Гидроизоляция фундаментов, включая фундамент под колонны</v>
          </cell>
          <cell r="B38" t="str">
            <v>м2</v>
          </cell>
          <cell r="C38">
            <v>80</v>
          </cell>
        </row>
        <row r="39">
          <cell r="A39" t="str">
            <v>Закладные детали, болты и прочее</v>
          </cell>
          <cell r="B39" t="str">
            <v>т</v>
          </cell>
          <cell r="C39">
            <v>50000</v>
          </cell>
        </row>
        <row r="40">
          <cell r="A40" t="str">
            <v>Опалубка и прочие материалы</v>
          </cell>
          <cell r="B40" t="str">
            <v>м3</v>
          </cell>
          <cell r="C40">
            <v>500</v>
          </cell>
        </row>
        <row r="41">
          <cell r="A41" t="str">
            <v>Опалубка и прочие материалы</v>
          </cell>
          <cell r="B41" t="str">
            <v>м3</v>
          </cell>
          <cell r="C41">
            <v>500</v>
          </cell>
        </row>
        <row r="42">
          <cell r="A42" t="str">
            <v>Устройство ж/б конструкций</v>
          </cell>
          <cell r="B42" t="str">
            <v>м3</v>
          </cell>
          <cell r="C42">
            <v>2500</v>
          </cell>
        </row>
        <row r="43">
          <cell r="A43" t="str">
            <v>Устройство утеплителя</v>
          </cell>
          <cell r="B43" t="str">
            <v>м3</v>
          </cell>
          <cell r="C43">
            <v>500</v>
          </cell>
        </row>
        <row r="44">
          <cell r="A44" t="str">
            <v>Утеплитель пенополистирол 100 мм</v>
          </cell>
          <cell r="B44" t="str">
            <v>м3</v>
          </cell>
          <cell r="C44">
            <v>5000</v>
          </cell>
        </row>
        <row r="45">
          <cell r="A45" t="str">
            <v>Монтаж свай винтовых</v>
          </cell>
          <cell r="B45" t="str">
            <v>шт</v>
          </cell>
          <cell r="C45">
            <v>350</v>
          </cell>
        </row>
        <row r="46">
          <cell r="A46" t="str">
            <v>Монтаж металлоконструкций обвязки огловков свай</v>
          </cell>
          <cell r="B46" t="str">
            <v>тн</v>
          </cell>
          <cell r="C46">
            <v>9000</v>
          </cell>
        </row>
        <row r="47">
          <cell r="A47" t="str">
            <v>Металлоконструкции обвязки оголовков свай из швеллера 20П</v>
          </cell>
          <cell r="B47" t="str">
            <v>тн</v>
          </cell>
          <cell r="C47">
            <v>33500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</row>
      </sheetData>
      <sheetData sheetId="3">
        <row r="1">
          <cell r="A1" t="str">
            <v>-</v>
          </cell>
        </row>
      </sheetData>
      <sheetData sheetId="4">
        <row r="1">
          <cell r="A1" t="str">
            <v>-</v>
          </cell>
        </row>
      </sheetData>
      <sheetData sheetId="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Сэндвич-панели б=150 мм</v>
          </cell>
          <cell r="B3" t="str">
            <v>м2</v>
          </cell>
          <cell r="C3">
            <v>1300</v>
          </cell>
        </row>
        <row r="4">
          <cell r="A4" t="str">
            <v>Сэндвич-панели б=200 мм</v>
          </cell>
          <cell r="B4" t="str">
            <v>м2</v>
          </cell>
          <cell r="C4">
            <v>1500</v>
          </cell>
        </row>
        <row r="5">
          <cell r="A5" t="str">
            <v>Сэндвич-панели б=250 мм</v>
          </cell>
          <cell r="B5" t="str">
            <v>м2</v>
          </cell>
          <cell r="C5">
            <v>1800</v>
          </cell>
        </row>
        <row r="6">
          <cell r="A6" t="str">
            <v>Крепеж, доборные, пена и тд</v>
          </cell>
          <cell r="B6" t="str">
            <v>компл</v>
          </cell>
          <cell r="C6">
            <v>240</v>
          </cell>
        </row>
        <row r="7">
          <cell r="A7" t="str">
            <v>Монтаж сендвич-панелей стеновых</v>
          </cell>
          <cell r="B7" t="str">
            <v>м2</v>
          </cell>
          <cell r="C7">
            <v>160</v>
          </cell>
        </row>
        <row r="8">
          <cell r="A8" t="str">
            <v>Кассета кровли, б=100мм</v>
          </cell>
          <cell r="B8" t="str">
            <v>м2</v>
          </cell>
          <cell r="C8">
            <v>0</v>
          </cell>
        </row>
        <row r="9">
          <cell r="A9" t="str">
            <v>Кассета кровли, б=150мм</v>
          </cell>
          <cell r="B9" t="str">
            <v>м2</v>
          </cell>
          <cell r="C9">
            <v>0</v>
          </cell>
        </row>
        <row r="10">
          <cell r="A10" t="str">
            <v>Кассета кровли, б=200мм</v>
          </cell>
          <cell r="B10" t="str">
            <v>м2</v>
          </cell>
          <cell r="C10">
            <v>0</v>
          </cell>
        </row>
        <row r="11">
          <cell r="A11" t="str">
            <v>Кассета кровли, б=200мм</v>
          </cell>
          <cell r="B11" t="str">
            <v>м2</v>
          </cell>
          <cell r="C11">
            <v>0</v>
          </cell>
        </row>
        <row r="12">
          <cell r="A12" t="str">
            <v>Кассета кровли, б=250мм</v>
          </cell>
          <cell r="B12" t="str">
            <v>м2</v>
          </cell>
          <cell r="C12">
            <v>0</v>
          </cell>
        </row>
        <row r="13">
          <cell r="A13" t="str">
            <v>Кассета кровли, б=300мм</v>
          </cell>
          <cell r="B13" t="str">
            <v>м2</v>
          </cell>
          <cell r="C13">
            <v>0</v>
          </cell>
        </row>
        <row r="14">
          <cell r="A14" t="str">
            <v>Кассета пола, б=100мм</v>
          </cell>
          <cell r="B14" t="str">
            <v>м2</v>
          </cell>
          <cell r="C14">
            <v>0</v>
          </cell>
        </row>
        <row r="15">
          <cell r="A15" t="str">
            <v>Кассета пола, б=150мм</v>
          </cell>
          <cell r="B15" t="str">
            <v>м2</v>
          </cell>
          <cell r="C15">
            <v>0</v>
          </cell>
        </row>
        <row r="16">
          <cell r="A16" t="str">
            <v>Кассета пола, б=200мм</v>
          </cell>
          <cell r="B16" t="str">
            <v>м2</v>
          </cell>
          <cell r="C16">
            <v>0</v>
          </cell>
        </row>
        <row r="17">
          <cell r="A17" t="str">
            <v>Кассета пола, б=200мм</v>
          </cell>
          <cell r="B17" t="str">
            <v>м2</v>
          </cell>
          <cell r="C17">
            <v>0</v>
          </cell>
        </row>
        <row r="18">
          <cell r="A18" t="str">
            <v>Кассета пола, б=250мм</v>
          </cell>
          <cell r="B18" t="str">
            <v>м2</v>
          </cell>
          <cell r="C18">
            <v>0</v>
          </cell>
        </row>
        <row r="19">
          <cell r="A19" t="str">
            <v>Кассета пола, б=250мм</v>
          </cell>
          <cell r="B19" t="str">
            <v>м2</v>
          </cell>
          <cell r="C19">
            <v>0</v>
          </cell>
        </row>
        <row r="20">
          <cell r="A20" t="str">
            <v>Крепеж, доборные, пена и тд</v>
          </cell>
          <cell r="B20" t="str">
            <v>компл</v>
          </cell>
          <cell r="C20">
            <v>240</v>
          </cell>
        </row>
        <row r="21">
          <cell r="A21" t="str">
            <v>Модуль без 1 длинной и 1короткой стороны, 6,229х2,434м, 150/200/200</v>
          </cell>
          <cell r="B21" t="str">
            <v>к-т</v>
          </cell>
          <cell r="C21">
            <v>0</v>
          </cell>
        </row>
        <row r="22">
          <cell r="A22" t="str">
            <v>Модуль без 1 длинной и 1короткой стороны, 6,229х2,434м, 200/300/250</v>
          </cell>
          <cell r="B22" t="str">
            <v>к-т</v>
          </cell>
          <cell r="C22">
            <v>0</v>
          </cell>
        </row>
        <row r="23">
          <cell r="A23" t="str">
            <v>Модуль без 1 длинной и 1короткой стороны, 6,229х2,434м, б=100мм</v>
          </cell>
          <cell r="B23" t="str">
            <v>к-т</v>
          </cell>
          <cell r="C23">
            <v>0</v>
          </cell>
        </row>
        <row r="24">
          <cell r="A24" t="str">
            <v>Модуль без 1 длинной и 1короткой стороны, 6,229х2,434м, б=150мм</v>
          </cell>
          <cell r="B24" t="str">
            <v>к-т</v>
          </cell>
          <cell r="C24">
            <v>0</v>
          </cell>
        </row>
        <row r="25">
          <cell r="A25" t="str">
            <v>Модуль без 1 длинной и 1короткой стороны, 6,229х2,434м, б=200мм</v>
          </cell>
          <cell r="B25" t="str">
            <v>к-т</v>
          </cell>
          <cell r="C25">
            <v>0</v>
          </cell>
        </row>
        <row r="26">
          <cell r="A26" t="str">
            <v>Модуль без 1 длинной и 1короткой стороны, 6,229х2,434м, б=250мм</v>
          </cell>
          <cell r="B26" t="str">
            <v>к-т</v>
          </cell>
          <cell r="C26">
            <v>0</v>
          </cell>
        </row>
        <row r="27">
          <cell r="A27" t="str">
            <v>Модуль без 1 длинной стороны, 6,229х2,434м, 150/200/200</v>
          </cell>
          <cell r="B27" t="str">
            <v>к-т</v>
          </cell>
          <cell r="C27">
            <v>0</v>
          </cell>
        </row>
        <row r="28">
          <cell r="A28" t="str">
            <v>Модуль без 1 длинной стороны, 6,229х2,434м, 200/300/250</v>
          </cell>
          <cell r="B28" t="str">
            <v>к-т</v>
          </cell>
          <cell r="C28">
            <v>0</v>
          </cell>
        </row>
        <row r="29">
          <cell r="A29" t="str">
            <v>Модуль без 1 длинной стороны, 6,229х2,434м, б=100мм</v>
          </cell>
          <cell r="B29" t="str">
            <v>к-т</v>
          </cell>
          <cell r="C29">
            <v>0</v>
          </cell>
        </row>
        <row r="30">
          <cell r="A30" t="str">
            <v>Модуль без 1 длинной стороны, 6,229х2,434м, б=150мм</v>
          </cell>
          <cell r="B30" t="str">
            <v>к-т</v>
          </cell>
          <cell r="C30">
            <v>0</v>
          </cell>
        </row>
        <row r="31">
          <cell r="A31" t="str">
            <v>Модуль без 1 длинной стороны, 6,229х2,434м, б=200мм</v>
          </cell>
          <cell r="B31" t="str">
            <v>к-т</v>
          </cell>
          <cell r="C31">
            <v>0</v>
          </cell>
        </row>
        <row r="32">
          <cell r="A32" t="str">
            <v>Модуль без 1 длинной стороны, 6,229х2,434м, б=250мм</v>
          </cell>
          <cell r="B32" t="str">
            <v>к-т</v>
          </cell>
          <cell r="C32">
            <v>0</v>
          </cell>
        </row>
        <row r="33">
          <cell r="A33" t="str">
            <v>Модуль без 1 короткой стороны, 6,229х2,434м, 150/200/200</v>
          </cell>
          <cell r="B33" t="str">
            <v>к-т</v>
          </cell>
          <cell r="C33">
            <v>0</v>
          </cell>
        </row>
        <row r="34">
          <cell r="A34" t="str">
            <v>Модуль без 1 короткой стороны, 6,229х2,434м, 200/300/250</v>
          </cell>
          <cell r="B34" t="str">
            <v>к-т</v>
          </cell>
          <cell r="C34">
            <v>0</v>
          </cell>
        </row>
        <row r="35">
          <cell r="A35" t="str">
            <v>Модуль без 1 короткой стороны, 6,229х2,434м, б=100мм</v>
          </cell>
          <cell r="B35" t="str">
            <v>к-т</v>
          </cell>
          <cell r="C35">
            <v>0</v>
          </cell>
        </row>
        <row r="36">
          <cell r="A36" t="str">
            <v>Модуль без 1 короткой стороны, 6,229х2,434м, б=150мм</v>
          </cell>
          <cell r="B36" t="str">
            <v>к-т</v>
          </cell>
          <cell r="C36">
            <v>0</v>
          </cell>
        </row>
        <row r="37">
          <cell r="A37" t="str">
            <v>Модуль без 1 короткой стороны, 6,229х2,434м, б=200мм</v>
          </cell>
          <cell r="B37" t="str">
            <v>к-т</v>
          </cell>
          <cell r="C37">
            <v>0</v>
          </cell>
        </row>
        <row r="38">
          <cell r="A38" t="str">
            <v>Модуль без 1 короткой стороны, 6,229х2,434м, б=250мм</v>
          </cell>
          <cell r="B38" t="str">
            <v>к-т</v>
          </cell>
          <cell r="C38">
            <v>0</v>
          </cell>
        </row>
        <row r="39">
          <cell r="A39" t="str">
            <v>Модуль без 2 длинных и 1короткой стороны, 6,229х2,434м, 150/200/200</v>
          </cell>
          <cell r="B39" t="str">
            <v>к-т</v>
          </cell>
          <cell r="C39">
            <v>0</v>
          </cell>
        </row>
        <row r="40">
          <cell r="A40" t="str">
            <v>Модуль без 2 длинных и 1короткой стороны, 6,229х2,434м, 200/300/250</v>
          </cell>
          <cell r="B40" t="str">
            <v>к-т</v>
          </cell>
          <cell r="C40">
            <v>0</v>
          </cell>
        </row>
        <row r="41">
          <cell r="A41" t="str">
            <v>Модуль без 2 длинных и 1короткой стороны, 6,229х2,434м, б=100мм</v>
          </cell>
          <cell r="B41" t="str">
            <v>к-т</v>
          </cell>
          <cell r="C41">
            <v>0</v>
          </cell>
        </row>
        <row r="42">
          <cell r="A42" t="str">
            <v>Модуль без 2 длинных и 1короткой стороны, 6,229х2,434м, б=150мм</v>
          </cell>
          <cell r="B42" t="str">
            <v>к-т</v>
          </cell>
          <cell r="C42">
            <v>0</v>
          </cell>
        </row>
        <row r="43">
          <cell r="A43" t="str">
            <v>Модуль без 2 длинных и 1короткой стороны, 6,229х2,434м, б=200мм</v>
          </cell>
          <cell r="B43" t="str">
            <v>к-т</v>
          </cell>
          <cell r="C43">
            <v>0</v>
          </cell>
        </row>
        <row r="44">
          <cell r="A44" t="str">
            <v>Модуль без 2 длинных и 1короткой стороны, 6,229х2,434м, б=250мм</v>
          </cell>
          <cell r="B44" t="str">
            <v>к-т</v>
          </cell>
          <cell r="C44">
            <v>0</v>
          </cell>
        </row>
        <row r="45">
          <cell r="A45" t="str">
            <v>Модуль без 2 длинных сторон, 6,229х2,434м, 150/200/200</v>
          </cell>
          <cell r="B45" t="str">
            <v>к-т</v>
          </cell>
          <cell r="C45">
            <v>0</v>
          </cell>
        </row>
        <row r="46">
          <cell r="A46" t="str">
            <v>Модуль без 2 длинных сторон, 6,229х2,434м, 200/300/250</v>
          </cell>
          <cell r="B46" t="str">
            <v>к-т</v>
          </cell>
          <cell r="C46">
            <v>0</v>
          </cell>
        </row>
        <row r="47">
          <cell r="A47" t="str">
            <v>Модуль без 2 длинных сторон, 6,229х2,434м, б=100мм</v>
          </cell>
          <cell r="B47" t="str">
            <v>к-т</v>
          </cell>
          <cell r="C47">
            <v>0</v>
          </cell>
        </row>
        <row r="48">
          <cell r="A48" t="str">
            <v>Модуль без 2 длинных сторон, 6,229х2,434м, б=150мм</v>
          </cell>
          <cell r="B48" t="str">
            <v>к-т</v>
          </cell>
          <cell r="C48">
            <v>0</v>
          </cell>
        </row>
        <row r="49">
          <cell r="A49" t="str">
            <v>Модуль без 2 длинных сторон, 6,229х2,434м, б=200мм</v>
          </cell>
          <cell r="B49" t="str">
            <v>к-т</v>
          </cell>
          <cell r="C49">
            <v>0</v>
          </cell>
        </row>
        <row r="50">
          <cell r="A50" t="str">
            <v>Модуль без 2 длинных сторон, 6,229х2,434м, б=250мм</v>
          </cell>
          <cell r="B50" t="str">
            <v>к-т</v>
          </cell>
          <cell r="C50">
            <v>0</v>
          </cell>
        </row>
        <row r="51">
          <cell r="A51" t="str">
            <v>Модуль без 2 коротких и 1длинной стороны, 6,229х2,434м, 150/200/200</v>
          </cell>
          <cell r="B51" t="str">
            <v>к-т</v>
          </cell>
          <cell r="C51">
            <v>0</v>
          </cell>
        </row>
        <row r="52">
          <cell r="A52" t="str">
            <v>Модуль без 2 коротких и 1длинной стороны, 6,229х2,434м, 200/300/250</v>
          </cell>
          <cell r="B52" t="str">
            <v>к-т</v>
          </cell>
          <cell r="C52">
            <v>0</v>
          </cell>
        </row>
        <row r="53">
          <cell r="A53" t="str">
            <v>Модуль без 2 коротких и 1длинной стороны, 6,229х2,434м, б=100мм</v>
          </cell>
          <cell r="B53" t="str">
            <v>к-т</v>
          </cell>
          <cell r="C53">
            <v>0</v>
          </cell>
        </row>
        <row r="54">
          <cell r="A54" t="str">
            <v>Модуль без 2 коротких и 1длинной стороны, 6,229х2,434м, б=150мм</v>
          </cell>
          <cell r="B54" t="str">
            <v>к-т</v>
          </cell>
          <cell r="C54">
            <v>0</v>
          </cell>
        </row>
        <row r="55">
          <cell r="A55" t="str">
            <v>Модуль без 2 коротких и 1длинной стороны, 6,229х2,434м, б=200мм</v>
          </cell>
          <cell r="B55" t="str">
            <v>к-т</v>
          </cell>
          <cell r="C55">
            <v>0</v>
          </cell>
        </row>
        <row r="56">
          <cell r="A56" t="str">
            <v>Модуль без 2 коротких и 1длинной стороны, 6,229х2,434м, б=250мм</v>
          </cell>
          <cell r="B56" t="str">
            <v>к-т</v>
          </cell>
          <cell r="C56">
            <v>0</v>
          </cell>
        </row>
        <row r="57">
          <cell r="A57" t="str">
            <v>Модуль без 2 коротких сторон, 6,229х2,434м, 150/200/200</v>
          </cell>
          <cell r="B57" t="str">
            <v>к-т</v>
          </cell>
          <cell r="C57">
            <v>0</v>
          </cell>
        </row>
        <row r="58">
          <cell r="A58" t="str">
            <v>Модуль без 2 коротких сторон, 6,229х2,434м, 200/300/250</v>
          </cell>
          <cell r="B58" t="str">
            <v>к-т</v>
          </cell>
          <cell r="C58">
            <v>0</v>
          </cell>
        </row>
        <row r="59">
          <cell r="A59" t="str">
            <v>Модуль без 2 коротких сторон, 6,229х2,434м, б=100мм</v>
          </cell>
          <cell r="B59" t="str">
            <v>к-т</v>
          </cell>
          <cell r="C59">
            <v>0</v>
          </cell>
        </row>
        <row r="60">
          <cell r="A60" t="str">
            <v>Модуль без 2 коротких сторон, 6,229х2,434м, б=150мм</v>
          </cell>
          <cell r="B60" t="str">
            <v>к-т</v>
          </cell>
          <cell r="C60">
            <v>0</v>
          </cell>
        </row>
        <row r="61">
          <cell r="A61" t="str">
            <v>Модуль без 2 коротких сторон, 6,229х2,434м, б=200мм</v>
          </cell>
        </row>
        <row r="62">
          <cell r="A62" t="str">
            <v>Модуль без 2 коротких сторон, 6,229х2,434м, б=250мм</v>
          </cell>
        </row>
        <row r="63">
          <cell r="A63" t="str">
            <v>Монтаж второго и третьего этажа здания</v>
          </cell>
        </row>
        <row r="64">
          <cell r="A64" t="str">
            <v>Монтаж первого этажа здания</v>
          </cell>
        </row>
        <row r="65">
          <cell r="A65" t="str">
            <v>Монтаж сендвич-панелей стеновых</v>
          </cell>
        </row>
        <row r="66">
          <cell r="A66" t="str">
            <v>Полный модуль, 6,229х2,434м, 150/200/200</v>
          </cell>
        </row>
        <row r="67">
          <cell r="A67" t="str">
            <v>Полный модуль, 6,229х2,434м, 200/300/250</v>
          </cell>
        </row>
        <row r="68">
          <cell r="A68" t="str">
            <v>Полный модуль, 6,229х2,434м, б=100мм</v>
          </cell>
        </row>
        <row r="69">
          <cell r="A69" t="str">
            <v>Полный модуль, 6,229х2,434м, б=150мм</v>
          </cell>
        </row>
        <row r="70">
          <cell r="A70" t="str">
            <v>Полный модуль, 6,229х2,434м, б=200мм</v>
          </cell>
        </row>
        <row r="71">
          <cell r="A71" t="str">
            <v>Полный модуль, 6,229х2,434м, б=250мм</v>
          </cell>
        </row>
        <row r="72">
          <cell r="A72" t="str">
            <v>Сборка СРМ</v>
          </cell>
        </row>
        <row r="73">
          <cell r="A73" t="str">
            <v>Сэндвич-панели б=100 мм</v>
          </cell>
        </row>
        <row r="74">
          <cell r="A74" t="str">
            <v>Сэндвич-панели б=150 мм</v>
          </cell>
        </row>
        <row r="75">
          <cell r="A75" t="str">
            <v>Сэндвич-панели б=200 мм</v>
          </cell>
        </row>
        <row r="76">
          <cell r="A76" t="str">
            <v>Тамбур 2*1,5м, 200/300/250</v>
          </cell>
        </row>
        <row r="77">
          <cell r="A77" t="str">
            <v>Тамбур 2*1,5м, 200/300/250</v>
          </cell>
        </row>
        <row r="78">
          <cell r="A78" t="str">
            <v>Тамбур 2*1,5м, б=100мм</v>
          </cell>
        </row>
        <row r="79">
          <cell r="A79" t="str">
            <v>Тамбур 2*1,5м, б=150мм</v>
          </cell>
        </row>
        <row r="80">
          <cell r="A80" t="str">
            <v>Тамбур 2*1,5м, б=200мм</v>
          </cell>
        </row>
        <row r="81">
          <cell r="A81" t="str">
            <v>Тамбур 2*1,5м, б=250мм</v>
          </cell>
        </row>
        <row r="82">
          <cell r="A82" t="str">
            <v>Тамбур 2*2м, 200/300/250</v>
          </cell>
        </row>
        <row r="83">
          <cell r="A83" t="str">
            <v>Тамбур 2*2м, 200/300/250</v>
          </cell>
        </row>
        <row r="84">
          <cell r="A84" t="str">
            <v>Тамбур 2*2м, б=100мм</v>
          </cell>
        </row>
        <row r="85">
          <cell r="A85" t="str">
            <v>Тамбур 2*2м, б=150мм</v>
          </cell>
        </row>
        <row r="86">
          <cell r="A86" t="str">
            <v>Тамбур 2*2м, б=200мм</v>
          </cell>
        </row>
        <row r="87">
          <cell r="A87" t="str">
            <v>Тамбур 2*2м, б=250мм</v>
          </cell>
        </row>
        <row r="88">
          <cell r="A88" t="str">
            <v>Цоколь</v>
          </cell>
        </row>
        <row r="89">
          <cell r="A89" t="str">
            <v>Эксплуатация автокрана</v>
          </cell>
        </row>
        <row r="90">
          <cell r="A90" t="str">
            <v xml:space="preserve">    доборный элемент 0,7*500мм</v>
          </cell>
        </row>
        <row r="91">
          <cell r="A91" t="str">
            <v>Крепеж, доборные, пена и тд</v>
          </cell>
        </row>
        <row r="92">
          <cell r="A92" t="str">
            <v>Экструдированный пенополистирол</v>
          </cell>
        </row>
        <row r="93">
          <cell r="A93" t="str">
            <v>Утепление стен</v>
          </cell>
        </row>
        <row r="94">
          <cell r="A94" t="str">
            <v>профнастил оцинкованный С21-1000-0,7, полимерно-окрашенный</v>
          </cell>
        </row>
        <row r="95">
          <cell r="A95" t="str">
            <v>Облицовка цоколя профлистом</v>
          </cell>
        </row>
        <row r="96">
          <cell r="A96" t="str">
            <v>сталь листовая б=0,55мм, полимерно-окрашенный</v>
          </cell>
        </row>
        <row r="97">
          <cell r="A97" t="str">
            <v>Облицовка цоколя полимерноокрашенным листом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</sheetData>
      <sheetData sheetId="6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Сэндвич-панели б=150 мм</v>
          </cell>
          <cell r="B3" t="str">
            <v>м2</v>
          </cell>
          <cell r="C3">
            <v>1300</v>
          </cell>
        </row>
        <row r="4">
          <cell r="A4" t="str">
            <v>Сэндвич-панели б=200 мм</v>
          </cell>
          <cell r="B4" t="str">
            <v>м2</v>
          </cell>
          <cell r="C4">
            <v>1500</v>
          </cell>
        </row>
        <row r="5">
          <cell r="A5" t="str">
            <v>Сэндвич-панели б=250 мм</v>
          </cell>
          <cell r="B5" t="str">
            <v>м2</v>
          </cell>
          <cell r="C5">
            <v>1800</v>
          </cell>
        </row>
        <row r="6">
          <cell r="A6" t="str">
            <v>Крепеж, доборные, пена и тд</v>
          </cell>
          <cell r="B6" t="str">
            <v>компл</v>
          </cell>
          <cell r="C6">
            <v>190</v>
          </cell>
        </row>
        <row r="7">
          <cell r="A7" t="str">
            <v>Монтаж сендвич-панелей кровельных</v>
          </cell>
          <cell r="B7" t="str">
            <v>м2</v>
          </cell>
          <cell r="C7">
            <v>180</v>
          </cell>
        </row>
        <row r="8">
          <cell r="A8" t="str">
            <v>Монтаж кровли из металлочерепицы</v>
          </cell>
          <cell r="B8" t="str">
            <v>м2</v>
          </cell>
          <cell r="C8">
            <v>165</v>
          </cell>
        </row>
        <row r="9">
          <cell r="A9" t="str">
            <v>Металлочерепица б=0,7мм</v>
          </cell>
          <cell r="B9" t="str">
            <v>м2</v>
          </cell>
          <cell r="C9">
            <v>265</v>
          </cell>
        </row>
        <row r="10">
          <cell r="A10" t="str">
            <v>Монтаж обрешётки кровли из доски б=25мм с прозорами</v>
          </cell>
          <cell r="B10" t="str">
            <v>м2</v>
          </cell>
          <cell r="C10">
            <v>80</v>
          </cell>
        </row>
        <row r="11">
          <cell r="A11" t="str">
            <v>Доска б=25мм обработанная огнезащитным составом</v>
          </cell>
          <cell r="B11" t="str">
            <v>м3</v>
          </cell>
          <cell r="C11">
            <v>9200</v>
          </cell>
        </row>
        <row r="12">
          <cell r="A12" t="str">
            <v>Установка кровельного ограждения</v>
          </cell>
          <cell r="B12" t="str">
            <v>м</v>
          </cell>
          <cell r="C12">
            <v>80</v>
          </cell>
        </row>
        <row r="13">
          <cell r="A13" t="str">
            <v>Ограждение кровли</v>
          </cell>
          <cell r="B13" t="str">
            <v>м</v>
          </cell>
          <cell r="C13">
            <v>350</v>
          </cell>
        </row>
        <row r="14">
          <cell r="A14" t="str">
            <v>Монтаж водостока</v>
          </cell>
          <cell r="B14" t="str">
            <v>м</v>
          </cell>
          <cell r="C14">
            <v>150</v>
          </cell>
        </row>
        <row r="15">
          <cell r="A15" t="str">
            <v>Жёлоб водосточный, труба, крепёж</v>
          </cell>
          <cell r="B15" t="str">
            <v>м</v>
          </cell>
          <cell r="C15">
            <v>300</v>
          </cell>
        </row>
        <row r="16">
          <cell r="A16" t="str">
            <v>Установка водосточных воронок</v>
          </cell>
          <cell r="B16" t="str">
            <v>шт</v>
          </cell>
          <cell r="C16">
            <v>250</v>
          </cell>
        </row>
        <row r="17">
          <cell r="A17" t="str">
            <v>Воронка водосточная</v>
          </cell>
          <cell r="B17" t="str">
            <v>шт</v>
          </cell>
          <cell r="C17">
            <v>360</v>
          </cell>
        </row>
        <row r="18">
          <cell r="A18" t="str">
            <v>Монтаж конькового нащельника</v>
          </cell>
          <cell r="B18" t="str">
            <v>м</v>
          </cell>
          <cell r="C18">
            <v>40</v>
          </cell>
        </row>
        <row r="19">
          <cell r="A19" t="str">
            <v>Подшиф свеса перфорированной планкой</v>
          </cell>
          <cell r="B19" t="str">
            <v>м2</v>
          </cell>
          <cell r="C19">
            <v>180</v>
          </cell>
        </row>
        <row r="20">
          <cell r="A20" t="str">
            <v>Перфорированная планка Софит Snow Bird</v>
          </cell>
          <cell r="B20" t="str">
            <v>м2</v>
          </cell>
          <cell r="C20">
            <v>353</v>
          </cell>
        </row>
        <row r="21">
          <cell r="A21" t="str">
            <v>Устройство гидро-пароизоляции прокладочной</v>
          </cell>
          <cell r="B21" t="str">
            <v>м2</v>
          </cell>
          <cell r="C21">
            <v>45</v>
          </cell>
        </row>
        <row r="22">
          <cell r="A22" t="str">
            <v>ИЗОСПАН (гидро-пароизоляция)</v>
          </cell>
          <cell r="B22" t="str">
            <v>м2</v>
          </cell>
          <cell r="C22">
            <v>19.3</v>
          </cell>
        </row>
        <row r="23">
          <cell r="A23" t="str">
            <v>Монтаж утеплителя без крепления</v>
          </cell>
          <cell r="B23" t="str">
            <v>м2</v>
          </cell>
          <cell r="C23">
            <v>60</v>
          </cell>
        </row>
        <row r="24">
          <cell r="A24" t="str">
            <v>Утеплитель минераловатный</v>
          </cell>
          <cell r="B24" t="str">
            <v>м3</v>
          </cell>
          <cell r="C24">
            <v>3200</v>
          </cell>
        </row>
        <row r="25">
          <cell r="A25" t="str">
            <v>Утеплитель из экструдированного пенополистирола</v>
          </cell>
          <cell r="B25" t="str">
            <v>м3</v>
          </cell>
          <cell r="C25">
            <v>4300</v>
          </cell>
        </row>
        <row r="26">
          <cell r="A26" t="str">
            <v xml:space="preserve">    Бикрост ЭПП 15 м</v>
          </cell>
          <cell r="B26" t="str">
            <v>м2</v>
          </cell>
          <cell r="C26">
            <v>69</v>
          </cell>
        </row>
        <row r="27">
          <cell r="A27" t="str">
            <v xml:space="preserve">    доборный элемент 0,7*500мм</v>
          </cell>
          <cell r="B27" t="str">
            <v>м.п.</v>
          </cell>
          <cell r="C27">
            <v>212.71</v>
          </cell>
        </row>
        <row r="28">
          <cell r="A28" t="str">
            <v xml:space="preserve">    доборный элемент 0,7*700мм</v>
          </cell>
          <cell r="B28" t="str">
            <v>м.п.</v>
          </cell>
          <cell r="C28">
            <v>212.71</v>
          </cell>
        </row>
        <row r="29">
          <cell r="A29" t="str">
            <v xml:space="preserve">    мембрана ПЛАСТФОИЛ NORD 1.2мм</v>
          </cell>
          <cell r="B29" t="str">
            <v>м2</v>
          </cell>
          <cell r="C29">
            <v>110.17</v>
          </cell>
        </row>
        <row r="30">
          <cell r="A30" t="str">
            <v xml:space="preserve">    минераловатные плиты Лайнрок руф 50мм</v>
          </cell>
          <cell r="B30" t="str">
            <v>м3</v>
          </cell>
          <cell r="C30">
            <v>4406.78</v>
          </cell>
        </row>
        <row r="31">
          <cell r="A31" t="str">
            <v xml:space="preserve">    минеральная плита Лайнрок РУФ Н</v>
          </cell>
          <cell r="B31" t="str">
            <v>м3</v>
          </cell>
          <cell r="C31">
            <v>4406.78</v>
          </cell>
        </row>
        <row r="32">
          <cell r="A32" t="str">
            <v xml:space="preserve">    плиты пеноплекс 100мм</v>
          </cell>
          <cell r="B32" t="str">
            <v>м3</v>
          </cell>
          <cell r="C32">
            <v>3474.58</v>
          </cell>
        </row>
        <row r="33">
          <cell r="A33" t="str">
            <v>профнастил оцинкованный Н114-750-0,9, полимерно-окрашенный</v>
          </cell>
          <cell r="B33" t="str">
            <v>м2</v>
          </cell>
          <cell r="C33">
            <v>479</v>
          </cell>
        </row>
        <row r="34">
          <cell r="A34" t="str">
            <v>профнастил оцинкованный С21-1000-0,7, полимерно-окрашенный</v>
          </cell>
          <cell r="B34" t="str">
            <v>м2</v>
          </cell>
          <cell r="C34">
            <v>365</v>
          </cell>
        </row>
        <row r="35">
          <cell r="A35" t="str">
            <v xml:space="preserve">    разделительный слой из пленки геотекстиль</v>
          </cell>
          <cell r="B35" t="str">
            <v>м2</v>
          </cell>
          <cell r="C35">
            <v>31.36</v>
          </cell>
        </row>
        <row r="36">
          <cell r="A36" t="str">
            <v>Облицовка фронтонов профлистом</v>
          </cell>
          <cell r="B36" t="str">
            <v>м2</v>
          </cell>
          <cell r="C36">
            <v>180</v>
          </cell>
        </row>
        <row r="37">
          <cell r="A37" t="str">
            <v>Ограждение кровли h=0,8м, 6кг/м.п.</v>
          </cell>
          <cell r="B37" t="str">
            <v>м.п.</v>
          </cell>
          <cell r="C37">
            <v>300</v>
          </cell>
        </row>
        <row r="38">
          <cell r="A38" t="str">
            <v>устройство кровельного ограждения</v>
          </cell>
          <cell r="B38" t="str">
            <v>м.п.</v>
          </cell>
          <cell r="C38">
            <v>120</v>
          </cell>
        </row>
        <row r="39">
          <cell r="A39" t="str">
            <v>Водосток</v>
          </cell>
          <cell r="B39" t="str">
            <v>м</v>
          </cell>
          <cell r="C39">
            <v>210</v>
          </cell>
        </row>
        <row r="40">
          <cell r="A40" t="str">
            <v>доборный элемент 0,7*...</v>
          </cell>
          <cell r="B40" t="str">
            <v>м.п.</v>
          </cell>
          <cell r="C40">
            <v>212.71</v>
          </cell>
        </row>
        <row r="41">
          <cell r="A41" t="str">
            <v>Конструкции металлические въездных пандусов 1,2м</v>
          </cell>
          <cell r="B41" t="str">
            <v>тн</v>
          </cell>
          <cell r="C41">
            <v>66500</v>
          </cell>
        </row>
        <row r="42">
          <cell r="A42" t="str">
            <v>Конструкции металлические крыльц 1,2м</v>
          </cell>
          <cell r="B42" t="str">
            <v>к-т</v>
          </cell>
          <cell r="C42">
            <v>23887.5</v>
          </cell>
        </row>
        <row r="43">
          <cell r="A43" t="str">
            <v>Конструкции металлические ферм</v>
          </cell>
          <cell r="B43" t="str">
            <v>тн</v>
          </cell>
          <cell r="C43">
            <v>42000</v>
          </cell>
        </row>
        <row r="44">
          <cell r="A44" t="str">
            <v>Крепеж, доборные, пена и тд</v>
          </cell>
          <cell r="B44" t="str">
            <v>компл</v>
          </cell>
          <cell r="C44">
            <v>190</v>
          </cell>
        </row>
        <row r="45">
          <cell r="A45" t="str">
            <v>Монтаж кровли (двухскатная)</v>
          </cell>
          <cell r="B45" t="str">
            <v>м2</v>
          </cell>
          <cell r="C45">
            <v>250</v>
          </cell>
        </row>
        <row r="46">
          <cell r="A46" t="str">
            <v>Монтаж металлоконструкций</v>
          </cell>
          <cell r="B46" t="str">
            <v>тн</v>
          </cell>
          <cell r="C46">
            <v>7000</v>
          </cell>
        </row>
        <row r="47">
          <cell r="A47" t="str">
            <v>Монтаж сендвичпанелей кровельных</v>
          </cell>
          <cell r="B47" t="str">
            <v>м2</v>
          </cell>
          <cell r="C47">
            <v>180</v>
          </cell>
        </row>
        <row r="48">
          <cell r="A48" t="str">
            <v>Пиломатериал, доска</v>
          </cell>
          <cell r="B48" t="str">
            <v>м3</v>
          </cell>
          <cell r="C48">
            <v>6500</v>
          </cell>
        </row>
        <row r="49">
          <cell r="A49" t="str">
            <v>Профлист Н44</v>
          </cell>
          <cell r="B49" t="str">
            <v>м2</v>
          </cell>
          <cell r="C49">
            <v>370</v>
          </cell>
        </row>
        <row r="50">
          <cell r="A50" t="str">
            <v>Сэндвичпанели б=100 мм</v>
          </cell>
          <cell r="B50" t="str">
            <v>м2</v>
          </cell>
          <cell r="C50">
            <v>1100</v>
          </cell>
        </row>
        <row r="51">
          <cell r="A51" t="str">
            <v>Сэндвичпанели б=150 мм</v>
          </cell>
          <cell r="B51" t="str">
            <v>м2</v>
          </cell>
          <cell r="C51">
            <v>1300</v>
          </cell>
        </row>
        <row r="52">
          <cell r="A52" t="str">
            <v>Сэндвичпанели б=200 мм</v>
          </cell>
          <cell r="B52" t="str">
            <v>м2</v>
          </cell>
          <cell r="C52">
            <v>1500</v>
          </cell>
        </row>
        <row r="53">
          <cell r="A53" t="str">
            <v>Устройство водостока</v>
          </cell>
          <cell r="B53" t="str">
            <v>м</v>
          </cell>
          <cell r="C53">
            <v>120</v>
          </cell>
        </row>
        <row r="54">
          <cell r="A54" t="str">
            <v>швеллер 10</v>
          </cell>
          <cell r="B54" t="str">
            <v>т</v>
          </cell>
          <cell r="C54">
            <v>24576.27</v>
          </cell>
        </row>
        <row r="55">
          <cell r="A55" t="str">
            <v>Эксплуатация автокрана</v>
          </cell>
          <cell r="B55" t="str">
            <v>маш-час</v>
          </cell>
          <cell r="C55">
            <v>2000</v>
          </cell>
        </row>
        <row r="56">
          <cell r="A56">
            <v>0</v>
          </cell>
          <cell r="B56">
            <v>0</v>
          </cell>
          <cell r="C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</row>
      </sheetData>
      <sheetData sheetId="7">
        <row r="1">
          <cell r="A1" t="str">
            <v>-</v>
          </cell>
        </row>
      </sheetData>
      <sheetData sheetId="8">
        <row r="1">
          <cell r="A1" t="str">
            <v>-</v>
          </cell>
        </row>
      </sheetData>
      <sheetData sheetId="9">
        <row r="1">
          <cell r="A1" t="str">
            <v>-</v>
          </cell>
        </row>
      </sheetData>
      <sheetData sheetId="10">
        <row r="1">
          <cell r="A1" t="str">
            <v>-</v>
          </cell>
        </row>
      </sheetData>
      <sheetData sheetId="1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СТЕНЫ </v>
          </cell>
          <cell r="B2">
            <v>0</v>
          </cell>
          <cell r="C2">
            <v>0</v>
          </cell>
        </row>
        <row r="3">
          <cell r="A3" t="str">
            <v>Вагонка ПВХ Белая 100 мм (для помещ.с влажным режимом), 120р/м2</v>
          </cell>
          <cell r="B3" t="str">
            <v>м2</v>
          </cell>
          <cell r="C3">
            <v>120</v>
          </cell>
        </row>
        <row r="4">
          <cell r="A4" t="str">
            <v>ЕвроВагонка 14х90х2500, 235р/м2</v>
          </cell>
          <cell r="B4" t="str">
            <v>м2</v>
          </cell>
          <cell r="C4">
            <v>235</v>
          </cell>
        </row>
        <row r="5">
          <cell r="A5" t="str">
            <v>Керабуд Оникс 3</v>
          </cell>
          <cell r="B5" t="str">
            <v>м2</v>
          </cell>
          <cell r="C5">
            <v>450</v>
          </cell>
        </row>
        <row r="6">
          <cell r="A6" t="str">
            <v>Комплектующие для подсистемы (кронштейны, профиль, соединители, саморезы)</v>
          </cell>
          <cell r="B6" t="str">
            <v>м2</v>
          </cell>
          <cell r="C6">
            <v>75</v>
          </cell>
        </row>
        <row r="7">
          <cell r="A7" t="str">
            <v>Монтаж облицовки стен</v>
          </cell>
          <cell r="B7" t="str">
            <v>м2</v>
          </cell>
          <cell r="C7">
            <v>150</v>
          </cell>
        </row>
        <row r="8">
          <cell r="A8" t="str">
            <v>Монтаж облицовки стен кафелем</v>
          </cell>
          <cell r="B8" t="str">
            <v>м2</v>
          </cell>
          <cell r="C8">
            <v>480</v>
          </cell>
        </row>
        <row r="9">
          <cell r="A9" t="str">
            <v>Нофломат, светлых тонов</v>
          </cell>
          <cell r="B9" t="str">
            <v>м2</v>
          </cell>
          <cell r="C9">
            <v>570</v>
          </cell>
        </row>
        <row r="10">
          <cell r="A10" t="str">
            <v>Панели ПВХ , 165р/м2</v>
          </cell>
          <cell r="B10" t="str">
            <v>м2</v>
          </cell>
          <cell r="C10">
            <v>165</v>
          </cell>
        </row>
        <row r="11">
          <cell r="A11" t="str">
            <v>Панель МДФ Кроностар Стандарт, 173р/м2</v>
          </cell>
          <cell r="B11" t="str">
            <v>м2</v>
          </cell>
          <cell r="C11">
            <v>173</v>
          </cell>
        </row>
        <row r="12">
          <cell r="A12" t="str">
            <v>Панель стеновая МДФ Бук восточный 2700*240*6, 163р/м2</v>
          </cell>
          <cell r="B12" t="str">
            <v>м2</v>
          </cell>
          <cell r="C12">
            <v>163</v>
          </cell>
        </row>
        <row r="13">
          <cell r="A13" t="str">
            <v>Плитка настенная Береста желтая 20*30, 414р/м2</v>
          </cell>
          <cell r="B13" t="str">
            <v>м2</v>
          </cell>
          <cell r="C13">
            <v>414</v>
          </cell>
        </row>
        <row r="14">
          <cell r="A14" t="str">
            <v>Плитка настенная Сахара песочная 25*33, 356р/м2</v>
          </cell>
          <cell r="B14" t="str">
            <v>м2</v>
          </cell>
          <cell r="C14">
            <v>356</v>
          </cell>
        </row>
        <row r="15">
          <cell r="A15" t="str">
            <v>Клей для кафеля и керамогранита</v>
          </cell>
          <cell r="B15" t="str">
            <v>кг</v>
          </cell>
          <cell r="C15">
            <v>11.7</v>
          </cell>
        </row>
        <row r="16">
          <cell r="A16" t="str">
            <v>Стекломагниевый лист, 130р/м2</v>
          </cell>
          <cell r="B16" t="str">
            <v>м2</v>
          </cell>
          <cell r="C16">
            <v>130</v>
          </cell>
        </row>
        <row r="17">
          <cell r="A17" t="str">
            <v>ЦСП 10мм* 1200*3600, окрашенные декоративной краской св. серого цвета</v>
          </cell>
          <cell r="B17" t="str">
            <v>м2</v>
          </cell>
          <cell r="C17">
            <v>300</v>
          </cell>
        </row>
        <row r="18">
          <cell r="A18" t="str">
            <v>Шпатлёвка стен под окраску</v>
          </cell>
          <cell r="B18" t="str">
            <v>м2</v>
          </cell>
          <cell r="C18">
            <v>80</v>
          </cell>
        </row>
        <row r="19">
          <cell r="A19" t="str">
            <v>Сухая шпатлёвочная смесь</v>
          </cell>
          <cell r="B19" t="str">
            <v>кг</v>
          </cell>
          <cell r="C19">
            <v>7.5</v>
          </cell>
        </row>
        <row r="20">
          <cell r="A20" t="str">
            <v>Выравнивание стен штукатурным составом</v>
          </cell>
          <cell r="B20" t="str">
            <v>м2</v>
          </cell>
          <cell r="C20">
            <v>160</v>
          </cell>
        </row>
        <row r="21">
          <cell r="A21" t="str">
            <v>Сухие штукатурные смеси</v>
          </cell>
          <cell r="B21" t="str">
            <v>кг</v>
          </cell>
          <cell r="C21">
            <v>6.8</v>
          </cell>
        </row>
        <row r="22">
          <cell r="A22" t="str">
            <v>Наклеивание обоев</v>
          </cell>
          <cell r="B22" t="str">
            <v>м2</v>
          </cell>
          <cell r="C22">
            <v>65</v>
          </cell>
        </row>
        <row r="23">
          <cell r="A23" t="str">
            <v>Обои</v>
          </cell>
          <cell r="B23" t="str">
            <v>м2</v>
          </cell>
          <cell r="C23">
            <v>48</v>
          </cell>
        </row>
        <row r="24">
          <cell r="A24" t="str">
            <v>ПОЛ</v>
          </cell>
          <cell r="B24">
            <v>0</v>
          </cell>
          <cell r="C24">
            <v>0</v>
          </cell>
        </row>
        <row r="25">
          <cell r="A25" t="str">
            <v>Раствор М100</v>
          </cell>
          <cell r="B25" t="str">
            <v>м3</v>
          </cell>
          <cell r="C25">
            <v>3800</v>
          </cell>
        </row>
        <row r="26">
          <cell r="A26" t="str">
            <v>Грязезащитное резиновое покрытие</v>
          </cell>
          <cell r="B26" t="str">
            <v>м2</v>
          </cell>
          <cell r="C26">
            <v>350</v>
          </cell>
        </row>
        <row r="27">
          <cell r="A27" t="str">
            <v>Износостойкий линолеум</v>
          </cell>
          <cell r="B27" t="str">
            <v>м2</v>
          </cell>
          <cell r="C27">
            <v>400</v>
          </cell>
        </row>
        <row r="28">
          <cell r="A28" t="str">
            <v>Линолеум</v>
          </cell>
          <cell r="B28" t="str">
            <v>м2</v>
          </cell>
          <cell r="C28">
            <v>430</v>
          </cell>
        </row>
        <row r="29">
          <cell r="A29" t="str">
            <v xml:space="preserve">Лист г/к 5 рифленый ГОСТ 8568-77 1500х6000 3СП </v>
          </cell>
          <cell r="B29" t="str">
            <v>м2</v>
          </cell>
          <cell r="C29">
            <v>1080</v>
          </cell>
        </row>
        <row r="30">
          <cell r="A30" t="str">
            <v>Монтаж стального покрытия</v>
          </cell>
          <cell r="B30" t="str">
            <v>м2</v>
          </cell>
          <cell r="C30">
            <v>360</v>
          </cell>
        </row>
        <row r="31">
          <cell r="A31" t="str">
            <v>Плитка для пола</v>
          </cell>
          <cell r="B31" t="str">
            <v>м2</v>
          </cell>
          <cell r="C31">
            <v>485</v>
          </cell>
        </row>
        <row r="32">
          <cell r="A32" t="str">
            <v>Плитка для пола керабуд Астория 3П 30*30</v>
          </cell>
          <cell r="B32" t="str">
            <v>м2</v>
          </cell>
          <cell r="C32">
            <v>539</v>
          </cell>
        </row>
        <row r="33">
          <cell r="A33" t="str">
            <v>Плитка для пола Соло Крема 300*300</v>
          </cell>
          <cell r="B33" t="str">
            <v>м2</v>
          </cell>
          <cell r="C33">
            <v>599</v>
          </cell>
        </row>
        <row r="34">
          <cell r="A34" t="str">
            <v>Плитка для пола Соло Крема 300*300, шероховатая</v>
          </cell>
          <cell r="B34" t="str">
            <v>м2</v>
          </cell>
          <cell r="C34">
            <v>630</v>
          </cell>
        </row>
        <row r="35">
          <cell r="A35" t="str">
            <v>Клей для кафеля и керамогранита</v>
          </cell>
          <cell r="B35" t="str">
            <v>кг</v>
          </cell>
          <cell r="C35">
            <v>11.7</v>
          </cell>
        </row>
        <row r="36">
          <cell r="A36" t="str">
            <v>Просечно-вытяжной лист 410 от производителя, Ст3 (венткамера, эл.щитовая, тепловой узел)</v>
          </cell>
          <cell r="B36" t="str">
            <v>м2</v>
          </cell>
          <cell r="C36">
            <v>728</v>
          </cell>
        </row>
        <row r="37">
          <cell r="A37" t="str">
            <v>Металлический рифленый лист 3 мм</v>
          </cell>
          <cell r="B37" t="str">
            <v>м2</v>
          </cell>
          <cell r="C37">
            <v>635.85</v>
          </cell>
        </row>
        <row r="38">
          <cell r="A38" t="str">
            <v>Устройство цем-песчанной стяжки б=20мм</v>
          </cell>
          <cell r="B38" t="str">
            <v>м2</v>
          </cell>
          <cell r="C38">
            <v>90</v>
          </cell>
        </row>
        <row r="39">
          <cell r="A39" t="str">
            <v>Укладка грязезащитного покрытия</v>
          </cell>
          <cell r="B39" t="str">
            <v>м2</v>
          </cell>
          <cell r="C39">
            <v>120</v>
          </cell>
        </row>
        <row r="40">
          <cell r="A40" t="str">
            <v>Укладка кафеля на пол</v>
          </cell>
          <cell r="B40" t="str">
            <v>м2</v>
          </cell>
          <cell r="C40">
            <v>450</v>
          </cell>
        </row>
        <row r="41">
          <cell r="A41" t="str">
            <v>Укладка керамогранита на пол</v>
          </cell>
          <cell r="B41" t="str">
            <v>м2</v>
          </cell>
          <cell r="C41">
            <v>500</v>
          </cell>
        </row>
        <row r="42">
          <cell r="A42" t="str">
            <v>Укладка линолиума, плинтусов, порожкев</v>
          </cell>
          <cell r="B42" t="str">
            <v>м2</v>
          </cell>
          <cell r="C42">
            <v>100</v>
          </cell>
        </row>
        <row r="43">
          <cell r="A43" t="str">
            <v>Укладка ЦСП</v>
          </cell>
          <cell r="B43" t="str">
            <v>м2</v>
          </cell>
          <cell r="C43">
            <v>130</v>
          </cell>
        </row>
        <row r="44">
          <cell r="A44" t="str">
            <v>ЦСП 10мм* 1200*3600</v>
          </cell>
          <cell r="B44" t="str">
            <v>м2</v>
          </cell>
          <cell r="C44">
            <v>230</v>
          </cell>
        </row>
        <row r="45">
          <cell r="A45" t="str">
            <v>ПОТОЛОК</v>
          </cell>
          <cell r="B45">
            <v>0</v>
          </cell>
          <cell r="C45">
            <v>0</v>
          </cell>
        </row>
        <row r="46">
          <cell r="A46" t="str">
            <v>Выравнивание потолков штукатурным составом</v>
          </cell>
          <cell r="B46" t="str">
            <v>м2</v>
          </cell>
          <cell r="C46">
            <v>200</v>
          </cell>
        </row>
        <row r="47">
          <cell r="A47" t="str">
            <v>Сухие штукатурные смеси</v>
          </cell>
          <cell r="B47" t="str">
            <v>кг</v>
          </cell>
          <cell r="C47">
            <v>6.8</v>
          </cell>
        </row>
        <row r="48">
          <cell r="A48" t="str">
            <v>Шпатлёвка потлков под окраску</v>
          </cell>
          <cell r="B48" t="str">
            <v>м2</v>
          </cell>
          <cell r="C48">
            <v>80</v>
          </cell>
        </row>
        <row r="49">
          <cell r="A49" t="str">
            <v>Сухая шпатлёвочная смесь</v>
          </cell>
          <cell r="B49" t="str">
            <v>кг</v>
          </cell>
          <cell r="C49">
            <v>7.5</v>
          </cell>
        </row>
        <row r="50">
          <cell r="A50" t="str">
            <v>Армстронг, 165р/м2</v>
          </cell>
          <cell r="B50" t="str">
            <v>м2</v>
          </cell>
          <cell r="C50">
            <v>165</v>
          </cell>
        </row>
        <row r="51">
          <cell r="A51" t="str">
            <v>ГИПРОК Гипсокартон УК 3300х1200х12,5мм</v>
          </cell>
          <cell r="B51" t="str">
            <v>м2</v>
          </cell>
          <cell r="C51">
            <v>95.000000000000014</v>
          </cell>
        </row>
        <row r="52">
          <cell r="A52" t="str">
            <v>ЕвроВагонка 14х90х2500</v>
          </cell>
          <cell r="B52" t="str">
            <v>м2</v>
          </cell>
          <cell r="C52">
            <v>235</v>
          </cell>
        </row>
        <row r="53">
          <cell r="A53" t="str">
            <v>Комплектующие для подсистемы (кронштейны, профиль, соединители, саморезы...)</v>
          </cell>
          <cell r="B53" t="str">
            <v>м2</v>
          </cell>
          <cell r="C53">
            <v>75</v>
          </cell>
        </row>
        <row r="54">
          <cell r="A54" t="str">
            <v>Монтаж облицовки потолков</v>
          </cell>
          <cell r="B54" t="str">
            <v>м2</v>
          </cell>
          <cell r="C54">
            <v>180</v>
          </cell>
        </row>
        <row r="55">
          <cell r="A55" t="str">
            <v>Панели ПВХ (для помещений с влажным режимом)</v>
          </cell>
          <cell r="B55" t="str">
            <v>м2</v>
          </cell>
          <cell r="C55">
            <v>165</v>
          </cell>
        </row>
        <row r="56">
          <cell r="A56" t="str">
            <v>Подвесные потолки Армстронг OASIS (Оазис) 600*600*12 (кромка Board), 168р/м2</v>
          </cell>
          <cell r="B56" t="str">
            <v>м2</v>
          </cell>
          <cell r="C56">
            <v>168</v>
          </cell>
        </row>
        <row r="57">
          <cell r="A57" t="str">
            <v>Подвесные потолки Армстронг OASIS Plus (Оазис плюс) 600*600*12 (кромка Board), 300р/м2</v>
          </cell>
          <cell r="B57" t="str">
            <v>м2</v>
          </cell>
          <cell r="C57">
            <v>300</v>
          </cell>
        </row>
        <row r="58">
          <cell r="A58" t="str">
            <v>Подвесные потолки Армстронг Scala (Скала) 600*600*12 (кромка Board), 280р/м2</v>
          </cell>
          <cell r="B58" t="str">
            <v>м2</v>
          </cell>
          <cell r="C58">
            <v>280</v>
          </cell>
        </row>
        <row r="59">
          <cell r="A59" t="str">
            <v>Профлист НС10а.1100-
0,55 белого цвета</v>
          </cell>
          <cell r="B59" t="str">
            <v>м2</v>
          </cell>
          <cell r="C59">
            <v>250</v>
          </cell>
        </row>
        <row r="60">
          <cell r="A60" t="str">
            <v>Существующие конструкции потолка, без облицовки</v>
          </cell>
          <cell r="B60" t="str">
            <v>м2</v>
          </cell>
          <cell r="C60">
            <v>0</v>
          </cell>
        </row>
        <row r="61">
          <cell r="A61" t="str">
            <v>ЦСП, окрашенные в/э краской белого цвета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</sheetData>
      <sheetData sheetId="1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Конструкции металлические въездных пандусов 1,2м</v>
          </cell>
          <cell r="B2" t="str">
            <v>тн</v>
          </cell>
          <cell r="C2">
            <v>66500</v>
          </cell>
        </row>
        <row r="3">
          <cell r="A3" t="str">
            <v>Конструкции металлические крыльц 1,2м</v>
          </cell>
          <cell r="B3" t="str">
            <v>к-т</v>
          </cell>
          <cell r="C3">
            <v>23887.5</v>
          </cell>
        </row>
        <row r="4">
          <cell r="A4" t="str">
            <v>Конструкции металлические навеса</v>
          </cell>
          <cell r="B4" t="str">
            <v>тн</v>
          </cell>
          <cell r="C4">
            <v>66500</v>
          </cell>
        </row>
        <row r="5">
          <cell r="A5" t="str">
            <v>Конструкции металлические ограждения</v>
          </cell>
          <cell r="B5" t="str">
            <v>тн</v>
          </cell>
          <cell r="C5">
            <v>66500</v>
          </cell>
        </row>
        <row r="6">
          <cell r="A6" t="str">
            <v>Крыльца 1,2м</v>
          </cell>
          <cell r="B6" t="str">
            <v>шт</v>
          </cell>
          <cell r="C6">
            <v>25000</v>
          </cell>
        </row>
        <row r="7">
          <cell r="A7" t="str">
            <v>Лестница для 2-х эт здания - 0,95тн</v>
          </cell>
          <cell r="B7" t="str">
            <v>шт</v>
          </cell>
          <cell r="C7">
            <v>73150</v>
          </cell>
        </row>
        <row r="8">
          <cell r="A8" t="str">
            <v>Металлоконструкции входного крыльца - 2,3х2,3м - 0,4тн</v>
          </cell>
          <cell r="B8" t="str">
            <v>шт</v>
          </cell>
          <cell r="C8">
            <v>22800</v>
          </cell>
        </row>
        <row r="9">
          <cell r="A9" t="str">
            <v>Металлоконструкции входного крыльца - 2,3х2,3м - 0,4тн</v>
          </cell>
          <cell r="B9">
            <v>0</v>
          </cell>
          <cell r="C9">
            <v>0</v>
          </cell>
        </row>
        <row r="10">
          <cell r="A10" t="str">
            <v>Металлоконструкции въздного пандуса - 2,7х2м - 0,4тн</v>
          </cell>
          <cell r="B10" t="str">
            <v>шт</v>
          </cell>
          <cell r="C10">
            <v>22800</v>
          </cell>
        </row>
        <row r="11">
          <cell r="A11" t="str">
            <v>Монтаж металлоконструкций крыльц</v>
          </cell>
          <cell r="B11" t="str">
            <v>тн</v>
          </cell>
          <cell r="C11">
            <v>9000</v>
          </cell>
        </row>
        <row r="12">
          <cell r="A12">
            <v>0</v>
          </cell>
          <cell r="B12">
            <v>0</v>
          </cell>
          <cell r="C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</sheetData>
      <sheetData sheetId="13">
        <row r="1">
          <cell r="A1" t="str">
            <v>-</v>
          </cell>
        </row>
      </sheetData>
      <sheetData sheetId="14">
        <row r="1">
          <cell r="B1" t="str">
            <v>-</v>
          </cell>
        </row>
      </sheetData>
      <sheetData sheetId="15">
        <row r="1">
          <cell r="A1" t="str">
            <v>-</v>
          </cell>
        </row>
      </sheetData>
      <sheetData sheetId="16">
        <row r="1">
          <cell r="A1" t="str">
            <v>-</v>
          </cell>
        </row>
      </sheetData>
      <sheetData sheetId="17">
        <row r="1">
          <cell r="A1" t="str">
            <v>-</v>
          </cell>
        </row>
      </sheetData>
      <sheetData sheetId="18">
        <row r="1">
          <cell r="A1" t="str">
            <v>-</v>
          </cell>
        </row>
      </sheetData>
      <sheetData sheetId="19">
        <row r="1">
          <cell r="A1" t="str">
            <v>-</v>
          </cell>
        </row>
        <row r="2">
          <cell r="A2" t="str">
            <v>Земляные работы.</v>
          </cell>
        </row>
        <row r="3">
          <cell r="A3" t="str">
            <v xml:space="preserve">Фундамент </v>
          </cell>
        </row>
        <row r="4">
          <cell r="A4" t="str">
            <v>Балки фундаментные монолитные</v>
          </cell>
        </row>
        <row r="5">
          <cell r="A5" t="str">
            <v>Фундаменты под колонны</v>
          </cell>
        </row>
        <row r="6">
          <cell r="A6" t="str">
            <v>Монолитная фундаментная плита</v>
          </cell>
        </row>
        <row r="7">
          <cell r="A7" t="str">
            <v>Полы</v>
          </cell>
        </row>
        <row r="8">
          <cell r="A8" t="str">
            <v>Металлокаркас:</v>
          </cell>
        </row>
        <row r="9">
          <cell r="A9" t="str">
            <v>Наружные стены</v>
          </cell>
        </row>
        <row r="10">
          <cell r="A10" t="str">
            <v>Кровля</v>
          </cell>
        </row>
        <row r="11">
          <cell r="A11" t="str">
            <v xml:space="preserve">Проемы </v>
          </cell>
        </row>
        <row r="12">
          <cell r="A12" t="str">
            <v>Двери</v>
          </cell>
        </row>
        <row r="13">
          <cell r="A13" t="str">
            <v>Окна</v>
          </cell>
        </row>
        <row r="14">
          <cell r="A14" t="str">
            <v>Ворота</v>
          </cell>
        </row>
        <row r="15">
          <cell r="A15" t="str">
            <v>Внутренние перегородки</v>
          </cell>
        </row>
        <row r="16">
          <cell r="A16" t="str">
            <v>Отделочные работы</v>
          </cell>
        </row>
        <row r="17">
          <cell r="A17" t="str">
            <v>Лестницы, крыльца</v>
          </cell>
        </row>
        <row r="18">
          <cell r="A18" t="str">
            <v>Отмостка, благоустройство, цоколь</v>
          </cell>
        </row>
        <row r="19">
          <cell r="A19" t="str">
            <v>ИТОГО</v>
          </cell>
        </row>
        <row r="20">
          <cell r="A20" t="str">
            <v>Неучтенные работы и материалы 5%</v>
          </cell>
        </row>
        <row r="21">
          <cell r="A21" t="str">
            <v>ИТОГО ОБЩЕСТРОИТЕЛЬНЫЕ РАБОТЫ:</v>
          </cell>
        </row>
        <row r="22">
          <cell r="A22" t="str">
            <v>Накладные расходы</v>
          </cell>
        </row>
        <row r="23">
          <cell r="A23" t="str">
            <v>Инженерные сети:</v>
          </cell>
        </row>
        <row r="24">
          <cell r="A24" t="str">
            <v>Проектные работы 1катег.</v>
          </cell>
        </row>
        <row r="25">
          <cell r="A25" t="str">
            <v>Проектные работы 2катег.</v>
          </cell>
        </row>
        <row r="26">
          <cell r="A26" t="str">
            <v>Проектные работы 3катег.</v>
          </cell>
        </row>
        <row r="27">
          <cell r="A27" t="str">
            <v>Работа крана 2,5 месяца</v>
          </cell>
        </row>
        <row r="28">
          <cell r="A28" t="str">
            <v>Кран-балка 2 т</v>
          </cell>
        </row>
        <row r="29">
          <cell r="A29" t="str">
            <v>Доставка Новосибирск-Якутия</v>
          </cell>
        </row>
        <row r="33">
          <cell r="A33" t="str">
            <v>Себестоимость всего комплекса строительства:</v>
          </cell>
        </row>
        <row r="34">
          <cell r="A34" t="str">
            <v>Количество машин на доставку/бетон по 5 м3/щебень по 10 т: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Земляные работы"/>
      <sheetName val="Фундаменты"/>
      <sheetName val="Полы, перекрытия"/>
      <sheetName val="Металлокаркас"/>
      <sheetName val="Наружные стены и модули"/>
      <sheetName val="Кровля"/>
      <sheetName val="Двери"/>
      <sheetName val="Окна"/>
      <sheetName val="Ворота"/>
      <sheetName val="Перегородки"/>
      <sheetName val="Отделка"/>
      <sheetName val="Лестницы, крыльца"/>
      <sheetName val="БУ, отмостка, цоко"/>
      <sheetName val="ЭОМ"/>
      <sheetName val="ОиВ"/>
      <sheetName val="ВиК"/>
      <sheetName val="АПС"/>
      <sheetName val="СКС"/>
      <sheetName val="Прочие"/>
    </sheetNames>
    <definedNames>
      <definedName name="Прайс" refersTo="='Отделка'!$A$1:$C$72" sheetId="11"/>
      <definedName name="Прайс" refersTo="='Фундаменты'!$A$1:$C$56" sheetId="2"/>
    </definedNames>
    <sheetDataSet>
      <sheetData sheetId="0">
        <row r="1">
          <cell r="A1" t="str">
            <v>Вахтовый городок - жилой дом на 220чел</v>
          </cell>
        </row>
      </sheetData>
      <sheetData sheetId="1">
        <row r="1">
          <cell r="A1" t="str">
            <v>-</v>
          </cell>
        </row>
      </sheetData>
      <sheetData sheetId="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Бетон В 20</v>
          </cell>
          <cell r="B2" t="str">
            <v>м3</v>
          </cell>
          <cell r="C2">
            <v>4000</v>
          </cell>
        </row>
        <row r="3">
          <cell r="A3" t="str">
            <v>Арматура</v>
          </cell>
          <cell r="B3" t="str">
            <v>т</v>
          </cell>
          <cell r="C3">
            <v>28000</v>
          </cell>
        </row>
        <row r="4">
          <cell r="A4" t="str">
            <v>Закладные детали, болты и прочее</v>
          </cell>
          <cell r="B4" t="str">
            <v>т</v>
          </cell>
          <cell r="C4">
            <v>50000</v>
          </cell>
        </row>
        <row r="5">
          <cell r="A5" t="str">
            <v>Устройство ж/б конструкций</v>
          </cell>
          <cell r="B5" t="str">
            <v>м3</v>
          </cell>
          <cell r="C5">
            <v>2500</v>
          </cell>
        </row>
        <row r="6">
          <cell r="A6" t="str">
            <v>Изготовление арматурных сеток и каркасов</v>
          </cell>
          <cell r="B6" t="str">
            <v>тн</v>
          </cell>
          <cell r="C6">
            <v>9000</v>
          </cell>
        </row>
        <row r="7">
          <cell r="A7" t="str">
            <v>Опалубка и прочие материалы</v>
          </cell>
          <cell r="B7" t="str">
            <v>м3</v>
          </cell>
          <cell r="C7">
            <v>500</v>
          </cell>
        </row>
        <row r="8">
          <cell r="A8" t="str">
            <v>Бетон В 20</v>
          </cell>
          <cell r="B8" t="str">
            <v>м3</v>
          </cell>
          <cell r="C8">
            <v>4000</v>
          </cell>
        </row>
        <row r="9">
          <cell r="A9" t="str">
            <v>Арматура</v>
          </cell>
          <cell r="B9" t="str">
            <v>т</v>
          </cell>
          <cell r="C9">
            <v>28000</v>
          </cell>
        </row>
        <row r="10">
          <cell r="A10" t="str">
            <v>Устройство ж/б</v>
          </cell>
          <cell r="B10" t="str">
            <v>м3</v>
          </cell>
          <cell r="C10">
            <v>2500</v>
          </cell>
        </row>
        <row r="11">
          <cell r="A11" t="str">
            <v>Опалубка и прочие материалы</v>
          </cell>
          <cell r="B11" t="str">
            <v>м3</v>
          </cell>
          <cell r="C11">
            <v>500</v>
          </cell>
        </row>
        <row r="12">
          <cell r="A12" t="str">
            <v>Битум для гидроизоляции</v>
          </cell>
          <cell r="B12" t="str">
            <v>т</v>
          </cell>
          <cell r="C12">
            <v>23000</v>
          </cell>
        </row>
        <row r="13">
          <cell r="A13" t="str">
            <v>Гидроизоляция фундаментов, включая фундамент под колонны</v>
          </cell>
          <cell r="B13" t="str">
            <v>м2</v>
          </cell>
          <cell r="C13">
            <v>80</v>
          </cell>
        </row>
        <row r="14">
          <cell r="A14" t="str">
            <v>Утеплитель пенополистирол 100 мм</v>
          </cell>
          <cell r="B14" t="str">
            <v>м3</v>
          </cell>
          <cell r="C14">
            <v>5000</v>
          </cell>
        </row>
        <row r="15">
          <cell r="A15" t="str">
            <v>Устройство утеплителя</v>
          </cell>
          <cell r="B15" t="str">
            <v>м3</v>
          </cell>
          <cell r="C15">
            <v>500</v>
          </cell>
        </row>
        <row r="16">
          <cell r="A16" t="str">
            <v>Бурение скважин диам.100-200мм с погружением обсадной трубы</v>
          </cell>
          <cell r="B16" t="str">
            <v>м</v>
          </cell>
          <cell r="C16">
            <v>2700</v>
          </cell>
        </row>
        <row r="17">
          <cell r="A17" t="str">
            <v>Бурение скважин диам.200-300мм с погружением обсадной трубы</v>
          </cell>
          <cell r="B17" t="str">
            <v>м</v>
          </cell>
          <cell r="C17">
            <v>4500</v>
          </cell>
        </row>
        <row r="18">
          <cell r="A18" t="str">
            <v>Обсадная труба Ду 299х7,5мм</v>
          </cell>
          <cell r="B18" t="str">
            <v>тн</v>
          </cell>
          <cell r="C18">
            <v>63000</v>
          </cell>
        </row>
        <row r="19">
          <cell r="A19" t="str">
            <v>Заполнение полых свай бетоном</v>
          </cell>
          <cell r="B19" t="str">
            <v>м3</v>
          </cell>
          <cell r="C19">
            <v>1500</v>
          </cell>
        </row>
        <row r="20">
          <cell r="A20" t="str">
            <v>Приготовление бетона В15</v>
          </cell>
          <cell r="B20" t="str">
            <v>м3</v>
          </cell>
          <cell r="C20">
            <v>1800</v>
          </cell>
        </row>
        <row r="21">
          <cell r="A21" t="str">
            <v>Цемент М-600</v>
          </cell>
          <cell r="B21" t="str">
            <v>тн</v>
          </cell>
          <cell r="C21">
            <v>3900</v>
          </cell>
        </row>
        <row r="22">
          <cell r="A22" t="str">
            <v>Щебень строительный ( фракция 20-40)</v>
          </cell>
          <cell r="B22" t="str">
            <v>м3</v>
          </cell>
          <cell r="C22">
            <v>730</v>
          </cell>
        </row>
        <row r="23">
          <cell r="A23" t="str">
            <v>Песок</v>
          </cell>
          <cell r="B23" t="str">
            <v>м3</v>
          </cell>
          <cell r="C23">
            <v>680</v>
          </cell>
        </row>
        <row r="24">
          <cell r="A24" t="str">
            <v>Вода</v>
          </cell>
          <cell r="B24" t="str">
            <v>м3</v>
          </cell>
          <cell r="C24">
            <v>11.8</v>
          </cell>
        </row>
        <row r="25">
          <cell r="A25" t="str">
            <v>Антикорозионная защита оголовков свай</v>
          </cell>
          <cell r="B25" t="str">
            <v>м2</v>
          </cell>
          <cell r="C25">
            <v>120</v>
          </cell>
        </row>
        <row r="26">
          <cell r="A26" t="str">
            <v>Грунтовка ГФ-021</v>
          </cell>
          <cell r="B26" t="str">
            <v>кг</v>
          </cell>
          <cell r="C26">
            <v>20</v>
          </cell>
        </row>
        <row r="27">
          <cell r="A27" t="str">
            <v>Мастика "Вектор" 0,25 кг/м2</v>
          </cell>
          <cell r="B27" t="str">
            <v>кг</v>
          </cell>
          <cell r="C27">
            <v>443</v>
          </cell>
        </row>
        <row r="28">
          <cell r="A28" t="str">
            <v>Устройство песчанного основания</v>
          </cell>
          <cell r="B28" t="str">
            <v>м3</v>
          </cell>
          <cell r="C28">
            <v>600</v>
          </cell>
        </row>
        <row r="29">
          <cell r="A29" t="str">
            <v>Устройство стен фундаментов из блоков ФБС</v>
          </cell>
          <cell r="B29" t="str">
            <v>шт</v>
          </cell>
          <cell r="C29">
            <v>450</v>
          </cell>
        </row>
        <row r="30">
          <cell r="A30" t="str">
            <v>Блоки ФБС 24.3.6т</v>
          </cell>
          <cell r="B30" t="str">
            <v>шт</v>
          </cell>
          <cell r="C30">
            <v>1850</v>
          </cell>
        </row>
        <row r="31">
          <cell r="A31" t="str">
            <v>Устройство ж/б конструкций монолитного пояса</v>
          </cell>
          <cell r="B31" t="str">
            <v>м3</v>
          </cell>
          <cell r="C31">
            <v>3000</v>
          </cell>
        </row>
        <row r="32">
          <cell r="A32" t="str">
            <v>Битум для гидроизоляции</v>
          </cell>
          <cell r="B32" t="str">
            <v>т</v>
          </cell>
          <cell r="C32">
            <v>23000</v>
          </cell>
        </row>
        <row r="33">
          <cell r="A33" t="str">
            <v>Буроям</v>
          </cell>
          <cell r="B33" t="str">
            <v>маш/час</v>
          </cell>
          <cell r="C33">
            <v>2000</v>
          </cell>
        </row>
        <row r="34">
          <cell r="A34" t="str">
            <v>Винтовые сваи диам.114мм L=2,5м.</v>
          </cell>
          <cell r="B34" t="str">
            <v>шт</v>
          </cell>
          <cell r="C34">
            <v>5000</v>
          </cell>
        </row>
        <row r="35">
          <cell r="A35" t="str">
            <v>Винтовые сваи диам.114мм L=3,5м.</v>
          </cell>
          <cell r="B35" t="str">
            <v>шт</v>
          </cell>
          <cell r="C35">
            <v>5500</v>
          </cell>
        </row>
        <row r="36">
          <cell r="A36" t="str">
            <v>Винтовые сваи диам.76мм L=2,5м.</v>
          </cell>
          <cell r="B36" t="str">
            <v>шт</v>
          </cell>
          <cell r="C36">
            <v>4100</v>
          </cell>
        </row>
        <row r="37">
          <cell r="A37" t="str">
            <v>Винтовые сваи диам.76мм L=3,5м.</v>
          </cell>
          <cell r="B37" t="str">
            <v>шт</v>
          </cell>
          <cell r="C37">
            <v>4600</v>
          </cell>
        </row>
        <row r="38">
          <cell r="A38" t="str">
            <v>Гидроизоляция фундаментов, включая фундамент под колонны</v>
          </cell>
          <cell r="B38" t="str">
            <v>м2</v>
          </cell>
          <cell r="C38">
            <v>80</v>
          </cell>
        </row>
        <row r="39">
          <cell r="A39" t="str">
            <v>Закладные детали, болты и прочее</v>
          </cell>
          <cell r="B39" t="str">
            <v>т</v>
          </cell>
          <cell r="C39">
            <v>50000</v>
          </cell>
        </row>
        <row r="40">
          <cell r="A40" t="str">
            <v>Опалубка и прочие материалы</v>
          </cell>
          <cell r="B40" t="str">
            <v>м3</v>
          </cell>
          <cell r="C40">
            <v>500</v>
          </cell>
        </row>
        <row r="41">
          <cell r="A41" t="str">
            <v>Опалубка и прочие материалы</v>
          </cell>
          <cell r="B41" t="str">
            <v>м3</v>
          </cell>
          <cell r="C41">
            <v>500</v>
          </cell>
        </row>
        <row r="42">
          <cell r="A42" t="str">
            <v>Устройство ж/б конструкций</v>
          </cell>
          <cell r="B42" t="str">
            <v>м3</v>
          </cell>
          <cell r="C42">
            <v>2500</v>
          </cell>
        </row>
        <row r="43">
          <cell r="A43" t="str">
            <v>Устройство утеплителя</v>
          </cell>
          <cell r="B43" t="str">
            <v>м3</v>
          </cell>
          <cell r="C43">
            <v>500</v>
          </cell>
        </row>
        <row r="44">
          <cell r="A44" t="str">
            <v>Утеплитель пенополистирол 100 мм</v>
          </cell>
          <cell r="B44" t="str">
            <v>м3</v>
          </cell>
          <cell r="C44">
            <v>5000</v>
          </cell>
        </row>
        <row r="45">
          <cell r="A45" t="str">
            <v>Монтаж свай винтовых</v>
          </cell>
          <cell r="B45" t="str">
            <v>шт</v>
          </cell>
          <cell r="C45">
            <v>350</v>
          </cell>
        </row>
        <row r="46">
          <cell r="A46" t="str">
            <v>Монтаж металлоконструкций обвязки огловков свай</v>
          </cell>
          <cell r="B46" t="str">
            <v>тн</v>
          </cell>
          <cell r="C46">
            <v>9000</v>
          </cell>
        </row>
        <row r="47">
          <cell r="A47" t="str">
            <v>Металлоконструкции обвязки оголовков свай из швеллера 20П</v>
          </cell>
          <cell r="B47" t="str">
            <v>тн</v>
          </cell>
          <cell r="C47">
            <v>33500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</row>
      </sheetData>
      <sheetData sheetId="3">
        <row r="1">
          <cell r="A1" t="str">
            <v>-</v>
          </cell>
        </row>
      </sheetData>
      <sheetData sheetId="4">
        <row r="1">
          <cell r="A1" t="str">
            <v>-</v>
          </cell>
        </row>
      </sheetData>
      <sheetData sheetId="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Сэндвич-панели б=150 мм</v>
          </cell>
          <cell r="B3" t="str">
            <v>м2</v>
          </cell>
          <cell r="C3">
            <v>1300</v>
          </cell>
        </row>
        <row r="4">
          <cell r="A4" t="str">
            <v>Сэндвич-панели б=200 мм</v>
          </cell>
          <cell r="B4" t="str">
            <v>м2</v>
          </cell>
          <cell r="C4">
            <v>1500</v>
          </cell>
        </row>
        <row r="5">
          <cell r="A5" t="str">
            <v>Сэндвич-панели б=250 мм</v>
          </cell>
          <cell r="B5" t="str">
            <v>м2</v>
          </cell>
          <cell r="C5">
            <v>1800</v>
          </cell>
        </row>
        <row r="6">
          <cell r="A6" t="str">
            <v>Крепеж, доборные, пена и тд</v>
          </cell>
          <cell r="B6" t="str">
            <v>компл</v>
          </cell>
          <cell r="C6">
            <v>240</v>
          </cell>
        </row>
        <row r="7">
          <cell r="A7" t="str">
            <v>Монтаж сендвич-панелей стеновых</v>
          </cell>
          <cell r="B7" t="str">
            <v>м2</v>
          </cell>
          <cell r="C7">
            <v>160</v>
          </cell>
        </row>
        <row r="8">
          <cell r="A8" t="str">
            <v>Кассета кровли, б=100мм</v>
          </cell>
          <cell r="B8" t="str">
            <v>м2</v>
          </cell>
          <cell r="C8">
            <v>0</v>
          </cell>
        </row>
        <row r="9">
          <cell r="A9" t="str">
            <v>Кассета кровли, б=150мм</v>
          </cell>
          <cell r="B9" t="str">
            <v>м2</v>
          </cell>
          <cell r="C9">
            <v>0</v>
          </cell>
        </row>
        <row r="10">
          <cell r="A10" t="str">
            <v>Кассета кровли, б=200мм</v>
          </cell>
          <cell r="B10" t="str">
            <v>м2</v>
          </cell>
          <cell r="C10">
            <v>0</v>
          </cell>
        </row>
        <row r="11">
          <cell r="A11" t="str">
            <v>Кассета кровли, б=200мм</v>
          </cell>
          <cell r="B11" t="str">
            <v>м2</v>
          </cell>
          <cell r="C11">
            <v>0</v>
          </cell>
        </row>
        <row r="12">
          <cell r="A12" t="str">
            <v>Кассета кровли, б=250мм</v>
          </cell>
          <cell r="B12" t="str">
            <v>м2</v>
          </cell>
          <cell r="C12">
            <v>0</v>
          </cell>
        </row>
        <row r="13">
          <cell r="A13" t="str">
            <v>Кассета кровли, б=300мм</v>
          </cell>
          <cell r="B13" t="str">
            <v>м2</v>
          </cell>
          <cell r="C13">
            <v>0</v>
          </cell>
        </row>
        <row r="14">
          <cell r="A14" t="str">
            <v>Кассета пола, б=100мм</v>
          </cell>
          <cell r="B14" t="str">
            <v>м2</v>
          </cell>
          <cell r="C14">
            <v>0</v>
          </cell>
        </row>
        <row r="15">
          <cell r="A15" t="str">
            <v>Кассета пола, б=150мм</v>
          </cell>
          <cell r="B15" t="str">
            <v>м2</v>
          </cell>
          <cell r="C15">
            <v>0</v>
          </cell>
        </row>
        <row r="16">
          <cell r="A16" t="str">
            <v>Кассета пола, б=200мм</v>
          </cell>
          <cell r="B16" t="str">
            <v>м2</v>
          </cell>
          <cell r="C16">
            <v>0</v>
          </cell>
        </row>
        <row r="17">
          <cell r="A17" t="str">
            <v>Кассета пола, б=200мм</v>
          </cell>
          <cell r="B17" t="str">
            <v>м2</v>
          </cell>
          <cell r="C17">
            <v>0</v>
          </cell>
        </row>
        <row r="18">
          <cell r="A18" t="str">
            <v>Кассета пола, б=250мм</v>
          </cell>
          <cell r="B18" t="str">
            <v>м2</v>
          </cell>
          <cell r="C18">
            <v>0</v>
          </cell>
        </row>
        <row r="19">
          <cell r="A19" t="str">
            <v>Кассета пола, б=250мм</v>
          </cell>
          <cell r="B19" t="str">
            <v>м2</v>
          </cell>
          <cell r="C19">
            <v>0</v>
          </cell>
        </row>
        <row r="20">
          <cell r="A20" t="str">
            <v>Крепеж, доборные, пена и тд</v>
          </cell>
          <cell r="B20" t="str">
            <v>компл</v>
          </cell>
          <cell r="C20">
            <v>240</v>
          </cell>
        </row>
        <row r="21">
          <cell r="A21" t="str">
            <v>Модуль без 1 длинной и 1короткой стороны, 6,229х2,434м, 150/200/200</v>
          </cell>
          <cell r="B21" t="str">
            <v>к-т</v>
          </cell>
          <cell r="C21">
            <v>0</v>
          </cell>
        </row>
        <row r="22">
          <cell r="A22" t="str">
            <v>Модуль без 1 длинной и 1короткой стороны, 6,229х2,434м, 200/300/250</v>
          </cell>
          <cell r="B22" t="str">
            <v>к-т</v>
          </cell>
          <cell r="C22">
            <v>0</v>
          </cell>
        </row>
        <row r="23">
          <cell r="A23" t="str">
            <v>Модуль без 1 длинной и 1короткой стороны, 6,229х2,434м, б=100мм</v>
          </cell>
          <cell r="B23" t="str">
            <v>к-т</v>
          </cell>
          <cell r="C23">
            <v>0</v>
          </cell>
        </row>
        <row r="24">
          <cell r="A24" t="str">
            <v>Модуль без 1 длинной и 1короткой стороны, 6,229х2,434м, б=150мм</v>
          </cell>
          <cell r="B24" t="str">
            <v>к-т</v>
          </cell>
          <cell r="C24">
            <v>0</v>
          </cell>
        </row>
        <row r="25">
          <cell r="A25" t="str">
            <v>Модуль без 1 длинной и 1короткой стороны, 6,229х2,434м, б=200мм</v>
          </cell>
          <cell r="B25" t="str">
            <v>к-т</v>
          </cell>
          <cell r="C25">
            <v>0</v>
          </cell>
        </row>
        <row r="26">
          <cell r="A26" t="str">
            <v>Модуль без 1 длинной и 1короткой стороны, 6,229х2,434м, б=250мм</v>
          </cell>
          <cell r="B26" t="str">
            <v>к-т</v>
          </cell>
          <cell r="C26">
            <v>0</v>
          </cell>
        </row>
        <row r="27">
          <cell r="A27" t="str">
            <v>Модуль без 1 длинной стороны, 6,229х2,434м, 150/200/200</v>
          </cell>
          <cell r="B27" t="str">
            <v>к-т</v>
          </cell>
          <cell r="C27">
            <v>0</v>
          </cell>
        </row>
        <row r="28">
          <cell r="A28" t="str">
            <v>Модуль без 1 длинной стороны, 6,229х2,434м, 200/300/250</v>
          </cell>
          <cell r="B28" t="str">
            <v>к-т</v>
          </cell>
          <cell r="C28">
            <v>0</v>
          </cell>
        </row>
        <row r="29">
          <cell r="A29" t="str">
            <v>Модуль без 1 длинной стороны, 6,229х2,434м, б=100мм</v>
          </cell>
          <cell r="B29" t="str">
            <v>к-т</v>
          </cell>
          <cell r="C29">
            <v>0</v>
          </cell>
        </row>
        <row r="30">
          <cell r="A30" t="str">
            <v>Модуль без 1 длинной стороны, 6,229х2,434м, б=150мм</v>
          </cell>
          <cell r="B30" t="str">
            <v>к-т</v>
          </cell>
          <cell r="C30">
            <v>0</v>
          </cell>
        </row>
        <row r="31">
          <cell r="A31" t="str">
            <v>Модуль без 1 длинной стороны, 6,229х2,434м, б=200мм</v>
          </cell>
          <cell r="B31" t="str">
            <v>к-т</v>
          </cell>
          <cell r="C31">
            <v>0</v>
          </cell>
        </row>
        <row r="32">
          <cell r="A32" t="str">
            <v>Модуль без 1 длинной стороны, 6,229х2,434м, б=250мм</v>
          </cell>
          <cell r="B32" t="str">
            <v>к-т</v>
          </cell>
          <cell r="C32">
            <v>0</v>
          </cell>
        </row>
        <row r="33">
          <cell r="A33" t="str">
            <v>Модуль без 1 короткой стороны, 6,229х2,434м, 150/200/200</v>
          </cell>
          <cell r="B33" t="str">
            <v>к-т</v>
          </cell>
          <cell r="C33">
            <v>0</v>
          </cell>
        </row>
        <row r="34">
          <cell r="A34" t="str">
            <v>Модуль без 1 короткой стороны, 6,229х2,434м, 200/300/250</v>
          </cell>
          <cell r="B34" t="str">
            <v>к-т</v>
          </cell>
          <cell r="C34">
            <v>0</v>
          </cell>
        </row>
        <row r="35">
          <cell r="A35" t="str">
            <v>Модуль без 1 короткой стороны, 6,229х2,434м, б=100мм</v>
          </cell>
          <cell r="B35" t="str">
            <v>к-т</v>
          </cell>
          <cell r="C35">
            <v>0</v>
          </cell>
        </row>
        <row r="36">
          <cell r="A36" t="str">
            <v>Модуль без 1 короткой стороны, 6,229х2,434м, б=150мм</v>
          </cell>
          <cell r="B36" t="str">
            <v>к-т</v>
          </cell>
          <cell r="C36">
            <v>0</v>
          </cell>
        </row>
        <row r="37">
          <cell r="A37" t="str">
            <v>Модуль без 1 короткой стороны, 6,229х2,434м, б=200мм</v>
          </cell>
          <cell r="B37" t="str">
            <v>к-т</v>
          </cell>
          <cell r="C37">
            <v>0</v>
          </cell>
        </row>
        <row r="38">
          <cell r="A38" t="str">
            <v>Модуль без 1 короткой стороны, 6,229х2,434м, б=250мм</v>
          </cell>
          <cell r="B38" t="str">
            <v>к-т</v>
          </cell>
          <cell r="C38">
            <v>0</v>
          </cell>
        </row>
        <row r="39">
          <cell r="A39" t="str">
            <v>Модуль без 2 длинных и 1короткой стороны, 6,229х2,434м, 150/200/200</v>
          </cell>
          <cell r="B39" t="str">
            <v>к-т</v>
          </cell>
          <cell r="C39">
            <v>0</v>
          </cell>
        </row>
        <row r="40">
          <cell r="A40" t="str">
            <v>Модуль без 2 длинных и 1короткой стороны, 6,229х2,434м, 200/300/250</v>
          </cell>
          <cell r="B40" t="str">
            <v>к-т</v>
          </cell>
          <cell r="C40">
            <v>0</v>
          </cell>
        </row>
        <row r="41">
          <cell r="A41" t="str">
            <v>Модуль без 2 длинных и 1короткой стороны, 6,229х2,434м, б=100мм</v>
          </cell>
          <cell r="B41" t="str">
            <v>к-т</v>
          </cell>
          <cell r="C41">
            <v>0</v>
          </cell>
        </row>
        <row r="42">
          <cell r="A42" t="str">
            <v>Модуль без 2 длинных и 1короткой стороны, 6,229х2,434м, б=150мм</v>
          </cell>
          <cell r="B42" t="str">
            <v>к-т</v>
          </cell>
          <cell r="C42">
            <v>0</v>
          </cell>
        </row>
        <row r="43">
          <cell r="A43" t="str">
            <v>Модуль без 2 длинных и 1короткой стороны, 6,229х2,434м, б=200мм</v>
          </cell>
          <cell r="B43" t="str">
            <v>к-т</v>
          </cell>
          <cell r="C43">
            <v>0</v>
          </cell>
        </row>
        <row r="44">
          <cell r="A44" t="str">
            <v>Модуль без 2 длинных и 1короткой стороны, 6,229х2,434м, б=250мм</v>
          </cell>
          <cell r="B44" t="str">
            <v>к-т</v>
          </cell>
          <cell r="C44">
            <v>0</v>
          </cell>
        </row>
        <row r="45">
          <cell r="A45" t="str">
            <v>Модуль без 2 длинных сторон, 6,229х2,434м, 150/200/200</v>
          </cell>
          <cell r="B45" t="str">
            <v>к-т</v>
          </cell>
          <cell r="C45">
            <v>0</v>
          </cell>
        </row>
        <row r="46">
          <cell r="A46" t="str">
            <v>Модуль без 2 длинных сторон, 6,229х2,434м, 200/300/250</v>
          </cell>
          <cell r="B46" t="str">
            <v>к-т</v>
          </cell>
          <cell r="C46">
            <v>0</v>
          </cell>
        </row>
        <row r="47">
          <cell r="A47" t="str">
            <v>Модуль без 2 длинных сторон, 6,229х2,434м, б=100мм</v>
          </cell>
          <cell r="B47" t="str">
            <v>к-т</v>
          </cell>
          <cell r="C47">
            <v>0</v>
          </cell>
        </row>
        <row r="48">
          <cell r="A48" t="str">
            <v>Модуль без 2 длинных сторон, 6,229х2,434м, б=150мм</v>
          </cell>
          <cell r="B48" t="str">
            <v>к-т</v>
          </cell>
          <cell r="C48">
            <v>0</v>
          </cell>
        </row>
        <row r="49">
          <cell r="A49" t="str">
            <v>Модуль без 2 длинных сторон, 6,229х2,434м, б=200мм</v>
          </cell>
          <cell r="B49" t="str">
            <v>к-т</v>
          </cell>
          <cell r="C49">
            <v>0</v>
          </cell>
        </row>
        <row r="50">
          <cell r="A50" t="str">
            <v>Модуль без 2 длинных сторон, 6,229х2,434м, б=250мм</v>
          </cell>
          <cell r="B50" t="str">
            <v>к-т</v>
          </cell>
          <cell r="C50">
            <v>0</v>
          </cell>
        </row>
        <row r="51">
          <cell r="A51" t="str">
            <v>Модуль без 2 коротких и 1длинной стороны, 6,229х2,434м, 150/200/200</v>
          </cell>
          <cell r="B51" t="str">
            <v>к-т</v>
          </cell>
          <cell r="C51">
            <v>0</v>
          </cell>
        </row>
        <row r="52">
          <cell r="A52" t="str">
            <v>Модуль без 2 коротких и 1длинной стороны, 6,229х2,434м, 200/300/250</v>
          </cell>
          <cell r="B52" t="str">
            <v>к-т</v>
          </cell>
          <cell r="C52">
            <v>0</v>
          </cell>
        </row>
        <row r="53">
          <cell r="A53" t="str">
            <v>Модуль без 2 коротких и 1длинной стороны, 6,229х2,434м, б=100мм</v>
          </cell>
          <cell r="B53" t="str">
            <v>к-т</v>
          </cell>
          <cell r="C53">
            <v>0</v>
          </cell>
        </row>
        <row r="54">
          <cell r="A54" t="str">
            <v>Модуль без 2 коротких и 1длинной стороны, 6,229х2,434м, б=150мм</v>
          </cell>
          <cell r="B54" t="str">
            <v>к-т</v>
          </cell>
          <cell r="C54">
            <v>0</v>
          </cell>
        </row>
        <row r="55">
          <cell r="A55" t="str">
            <v>Модуль без 2 коротких и 1длинной стороны, 6,229х2,434м, б=200мм</v>
          </cell>
          <cell r="B55" t="str">
            <v>к-т</v>
          </cell>
          <cell r="C55">
            <v>0</v>
          </cell>
        </row>
        <row r="56">
          <cell r="A56" t="str">
            <v>Модуль без 2 коротких и 1длинной стороны, 6,229х2,434м, б=250мм</v>
          </cell>
          <cell r="B56" t="str">
            <v>к-т</v>
          </cell>
          <cell r="C56">
            <v>0</v>
          </cell>
        </row>
        <row r="57">
          <cell r="A57" t="str">
            <v>Модуль без 2 коротких сторон, 6,229х2,434м, 150/200/200</v>
          </cell>
          <cell r="B57" t="str">
            <v>к-т</v>
          </cell>
          <cell r="C57">
            <v>0</v>
          </cell>
        </row>
        <row r="58">
          <cell r="A58" t="str">
            <v>Модуль без 2 коротких сторон, 6,229х2,434м, 200/300/250</v>
          </cell>
          <cell r="B58" t="str">
            <v>к-т</v>
          </cell>
          <cell r="C58">
            <v>0</v>
          </cell>
        </row>
        <row r="59">
          <cell r="A59" t="str">
            <v>Модуль без 2 коротких сторон, 6,229х2,434м, б=100мм</v>
          </cell>
          <cell r="B59" t="str">
            <v>к-т</v>
          </cell>
          <cell r="C59">
            <v>0</v>
          </cell>
        </row>
        <row r="60">
          <cell r="A60" t="str">
            <v>Модуль без 2 коротких сторон, 6,229х2,434м, б=150мм</v>
          </cell>
          <cell r="B60" t="str">
            <v>к-т</v>
          </cell>
          <cell r="C60">
            <v>0</v>
          </cell>
        </row>
        <row r="61">
          <cell r="A61" t="str">
            <v>Модуль без 2 коротких сторон, 6,229х2,434м, б=200мм</v>
          </cell>
          <cell r="B61" t="str">
            <v>к-т</v>
          </cell>
          <cell r="C61">
            <v>0</v>
          </cell>
        </row>
        <row r="62">
          <cell r="A62" t="str">
            <v>Модуль без 2 коротких сторон, 6,229х2,434м, б=250мм</v>
          </cell>
          <cell r="B62" t="str">
            <v>к-т</v>
          </cell>
          <cell r="C62">
            <v>0</v>
          </cell>
        </row>
        <row r="63">
          <cell r="A63" t="str">
            <v>Монтаж второго и третьего этажа здания</v>
          </cell>
          <cell r="B63" t="str">
            <v>к-т</v>
          </cell>
          <cell r="C63">
            <v>3000</v>
          </cell>
        </row>
        <row r="64">
          <cell r="A64" t="str">
            <v>Монтаж первого этажа здания</v>
          </cell>
          <cell r="B64" t="str">
            <v>к-т</v>
          </cell>
          <cell r="C64">
            <v>2000</v>
          </cell>
        </row>
        <row r="65">
          <cell r="A65" t="str">
            <v>Монтаж сендвич-панелей стеновых</v>
          </cell>
          <cell r="B65" t="str">
            <v>м2</v>
          </cell>
          <cell r="C65">
            <v>160</v>
          </cell>
        </row>
        <row r="66">
          <cell r="A66" t="str">
            <v>Полный модуль, 6,229х2,434м, 150/200/200</v>
          </cell>
          <cell r="B66" t="str">
            <v>к-т</v>
          </cell>
          <cell r="C66">
            <v>0</v>
          </cell>
        </row>
        <row r="67">
          <cell r="A67" t="str">
            <v>Полный модуль, 6,229х2,434м, 200/300/250</v>
          </cell>
          <cell r="B67" t="str">
            <v>к-т</v>
          </cell>
          <cell r="C67">
            <v>0</v>
          </cell>
        </row>
        <row r="68">
          <cell r="A68" t="str">
            <v>Полный модуль, 6,229х2,434м, б=100мм</v>
          </cell>
          <cell r="B68" t="str">
            <v>к-т</v>
          </cell>
          <cell r="C68">
            <v>0</v>
          </cell>
        </row>
        <row r="69">
          <cell r="A69" t="str">
            <v>Полный модуль, 6,229х2,434м, б=150мм</v>
          </cell>
          <cell r="B69" t="str">
            <v>к-т</v>
          </cell>
          <cell r="C69">
            <v>0</v>
          </cell>
        </row>
        <row r="70">
          <cell r="A70" t="str">
            <v>Полный модуль, 6,229х2,434м, б=200мм</v>
          </cell>
          <cell r="B70" t="str">
            <v>к-т</v>
          </cell>
          <cell r="C70">
            <v>0</v>
          </cell>
        </row>
        <row r="71">
          <cell r="A71" t="str">
            <v>Полный модуль, 6,229х2,434м, б=250мм</v>
          </cell>
          <cell r="B71" t="str">
            <v>к-т</v>
          </cell>
          <cell r="C71">
            <v>0</v>
          </cell>
        </row>
        <row r="72">
          <cell r="A72" t="str">
            <v>Сборка СРМ</v>
          </cell>
          <cell r="B72" t="str">
            <v>к-т</v>
          </cell>
          <cell r="C72">
            <v>2000</v>
          </cell>
        </row>
      </sheetData>
      <sheetData sheetId="6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Сэндвич-панели б=150 мм</v>
          </cell>
          <cell r="B3" t="str">
            <v>м2</v>
          </cell>
          <cell r="C3">
            <v>1300</v>
          </cell>
        </row>
        <row r="4">
          <cell r="A4" t="str">
            <v>Сэндвич-панели б=200 мм</v>
          </cell>
          <cell r="B4" t="str">
            <v>м2</v>
          </cell>
          <cell r="C4">
            <v>1500</v>
          </cell>
        </row>
        <row r="5">
          <cell r="A5" t="str">
            <v>Сэндвич-панели б=250 мм</v>
          </cell>
          <cell r="B5" t="str">
            <v>м2</v>
          </cell>
          <cell r="C5">
            <v>1800</v>
          </cell>
        </row>
        <row r="6">
          <cell r="A6" t="str">
            <v>Крепеж, доборные, пена и тд</v>
          </cell>
          <cell r="B6" t="str">
            <v>компл</v>
          </cell>
          <cell r="C6">
            <v>190</v>
          </cell>
        </row>
        <row r="7">
          <cell r="A7" t="str">
            <v>Монтаж сендвич-панелей кровельных</v>
          </cell>
          <cell r="B7" t="str">
            <v>м2</v>
          </cell>
          <cell r="C7">
            <v>180</v>
          </cell>
        </row>
        <row r="8">
          <cell r="A8" t="str">
            <v>Монтаж кровли из металлочерепицы</v>
          </cell>
          <cell r="B8" t="str">
            <v>м2</v>
          </cell>
          <cell r="C8">
            <v>165</v>
          </cell>
        </row>
        <row r="9">
          <cell r="A9" t="str">
            <v>Металлочерепица б=0,7мм</v>
          </cell>
          <cell r="B9" t="str">
            <v>м2</v>
          </cell>
          <cell r="C9">
            <v>265</v>
          </cell>
        </row>
        <row r="10">
          <cell r="A10" t="str">
            <v>Монтаж обрешётки кровли из доски б=25мм с прозорами</v>
          </cell>
          <cell r="B10" t="str">
            <v>м2</v>
          </cell>
          <cell r="C10">
            <v>80</v>
          </cell>
        </row>
        <row r="11">
          <cell r="A11" t="str">
            <v>Доска б=25мм обработанная огнезащитным составом</v>
          </cell>
          <cell r="B11" t="str">
            <v>м3</v>
          </cell>
          <cell r="C11">
            <v>9200</v>
          </cell>
        </row>
        <row r="12">
          <cell r="A12" t="str">
            <v>Установка кровельного ограждения</v>
          </cell>
          <cell r="B12" t="str">
            <v>м</v>
          </cell>
          <cell r="C12">
            <v>80</v>
          </cell>
        </row>
        <row r="13">
          <cell r="A13" t="str">
            <v>Ограждение кровли</v>
          </cell>
          <cell r="B13" t="str">
            <v>м</v>
          </cell>
          <cell r="C13">
            <v>350</v>
          </cell>
        </row>
        <row r="14">
          <cell r="A14" t="str">
            <v>Монтаж водостока</v>
          </cell>
          <cell r="B14" t="str">
            <v>м</v>
          </cell>
          <cell r="C14">
            <v>150</v>
          </cell>
        </row>
        <row r="15">
          <cell r="A15" t="str">
            <v>Жёлоб водосточный, труба, крепёж</v>
          </cell>
          <cell r="B15" t="str">
            <v>м</v>
          </cell>
          <cell r="C15">
            <v>300</v>
          </cell>
        </row>
        <row r="16">
          <cell r="A16" t="str">
            <v>Установка водосточных воронок</v>
          </cell>
          <cell r="B16" t="str">
            <v>шт</v>
          </cell>
          <cell r="C16">
            <v>250</v>
          </cell>
        </row>
        <row r="17">
          <cell r="A17" t="str">
            <v>Воронка водосточная</v>
          </cell>
          <cell r="B17" t="str">
            <v>шт</v>
          </cell>
          <cell r="C17">
            <v>360</v>
          </cell>
        </row>
        <row r="18">
          <cell r="A18" t="str">
            <v>Монтаж конькового нащельника</v>
          </cell>
          <cell r="B18" t="str">
            <v>м</v>
          </cell>
          <cell r="C18">
            <v>40</v>
          </cell>
        </row>
        <row r="19">
          <cell r="A19" t="str">
            <v>Подшиф свеса перфорированной планкой</v>
          </cell>
          <cell r="B19" t="str">
            <v>м2</v>
          </cell>
          <cell r="C19">
            <v>180</v>
          </cell>
        </row>
        <row r="20">
          <cell r="A20" t="str">
            <v>Перфорированная планка Софит Snow Bird</v>
          </cell>
          <cell r="B20" t="str">
            <v>м2</v>
          </cell>
          <cell r="C20">
            <v>353</v>
          </cell>
        </row>
        <row r="21">
          <cell r="A21" t="str">
            <v>Устройство гидро-пароизоляции прокладочной</v>
          </cell>
          <cell r="B21" t="str">
            <v>м2</v>
          </cell>
          <cell r="C21">
            <v>45</v>
          </cell>
        </row>
        <row r="22">
          <cell r="A22" t="str">
            <v>ИЗОСПАН (гидро-пароизоляция)</v>
          </cell>
          <cell r="B22" t="str">
            <v>м2</v>
          </cell>
          <cell r="C22">
            <v>19.3</v>
          </cell>
        </row>
        <row r="23">
          <cell r="A23" t="str">
            <v>Монтаж утеплителя без крепления</v>
          </cell>
          <cell r="B23" t="str">
            <v>м2</v>
          </cell>
          <cell r="C23">
            <v>60</v>
          </cell>
        </row>
        <row r="24">
          <cell r="A24" t="str">
            <v>Утеплитель минераловатный</v>
          </cell>
          <cell r="B24" t="str">
            <v>м3</v>
          </cell>
          <cell r="C24">
            <v>3200</v>
          </cell>
        </row>
        <row r="25">
          <cell r="A25" t="str">
            <v>Утеплитель из экструдированного пенополистирола</v>
          </cell>
          <cell r="B25" t="str">
            <v>м3</v>
          </cell>
          <cell r="C25">
            <v>4300</v>
          </cell>
        </row>
        <row r="26">
          <cell r="A26" t="str">
            <v xml:space="preserve">    Бикрост ЭПП 15 м</v>
          </cell>
          <cell r="B26" t="str">
            <v>м2</v>
          </cell>
          <cell r="C26">
            <v>69</v>
          </cell>
        </row>
        <row r="27">
          <cell r="A27" t="str">
            <v xml:space="preserve">    доборный элемент 0,7*500мм</v>
          </cell>
          <cell r="B27" t="str">
            <v>м.п.</v>
          </cell>
          <cell r="C27">
            <v>212.71</v>
          </cell>
        </row>
        <row r="28">
          <cell r="A28" t="str">
            <v xml:space="preserve">    доборный элемент 0,7*700мм</v>
          </cell>
          <cell r="B28" t="str">
            <v>м.п.</v>
          </cell>
          <cell r="C28">
            <v>212.71</v>
          </cell>
        </row>
        <row r="29">
          <cell r="A29" t="str">
            <v xml:space="preserve">    мембрана ПЛАСТФОИЛ NORD 1.2мм</v>
          </cell>
          <cell r="B29" t="str">
            <v>м2</v>
          </cell>
          <cell r="C29">
            <v>110.17</v>
          </cell>
        </row>
        <row r="30">
          <cell r="A30" t="str">
            <v xml:space="preserve">    минераловатные плиты Лайнрок руф 50мм</v>
          </cell>
          <cell r="B30" t="str">
            <v>м3</v>
          </cell>
          <cell r="C30">
            <v>4406.78</v>
          </cell>
        </row>
        <row r="31">
          <cell r="A31" t="str">
            <v xml:space="preserve">    минеральная плита Лайнрок РУФ Н</v>
          </cell>
          <cell r="B31" t="str">
            <v>м3</v>
          </cell>
          <cell r="C31">
            <v>4406.78</v>
          </cell>
        </row>
        <row r="32">
          <cell r="A32" t="str">
            <v xml:space="preserve">    плиты пеноплекс 100мм</v>
          </cell>
          <cell r="B32" t="str">
            <v>м3</v>
          </cell>
          <cell r="C32">
            <v>3474.58</v>
          </cell>
        </row>
        <row r="33">
          <cell r="A33" t="str">
            <v>профнастил оцинкованный Н114-750-0,9, полимерно-окрашенный</v>
          </cell>
          <cell r="B33" t="str">
            <v>м2</v>
          </cell>
          <cell r="C33">
            <v>479</v>
          </cell>
        </row>
        <row r="34">
          <cell r="A34" t="str">
            <v>профнастил оцинкованный С21-1000-0,7, полимерно-окрашенный</v>
          </cell>
          <cell r="B34" t="str">
            <v>м2</v>
          </cell>
          <cell r="C34">
            <v>365</v>
          </cell>
        </row>
        <row r="35">
          <cell r="A35" t="str">
            <v xml:space="preserve">    разделительный слой из пленки геотекстиль</v>
          </cell>
          <cell r="B35" t="str">
            <v>м2</v>
          </cell>
          <cell r="C35">
            <v>31.36</v>
          </cell>
        </row>
        <row r="36">
          <cell r="A36" t="str">
            <v>Облицовка фронтонов профлистом</v>
          </cell>
          <cell r="B36" t="str">
            <v>м2</v>
          </cell>
          <cell r="C36">
            <v>180</v>
          </cell>
        </row>
        <row r="37">
          <cell r="A37" t="str">
            <v>Ограждение кровли h=0,8м, 6кг/м.п.</v>
          </cell>
          <cell r="B37" t="str">
            <v>м.п.</v>
          </cell>
          <cell r="C37">
            <v>300</v>
          </cell>
        </row>
        <row r="38">
          <cell r="A38" t="str">
            <v>устройство кровельного ограждения</v>
          </cell>
          <cell r="B38" t="str">
            <v>м.п.</v>
          </cell>
          <cell r="C38">
            <v>120</v>
          </cell>
        </row>
        <row r="39">
          <cell r="A39" t="str">
            <v>Водосток</v>
          </cell>
          <cell r="B39" t="str">
            <v>м</v>
          </cell>
          <cell r="C39">
            <v>210</v>
          </cell>
        </row>
        <row r="40">
          <cell r="A40" t="str">
            <v>доборный элемент 0,7*...</v>
          </cell>
          <cell r="B40" t="str">
            <v>м.п.</v>
          </cell>
          <cell r="C40">
            <v>212.71</v>
          </cell>
        </row>
        <row r="41">
          <cell r="A41" t="str">
            <v>Конструкции металлические въездных пандусов 1,2м</v>
          </cell>
          <cell r="B41" t="str">
            <v>тн</v>
          </cell>
          <cell r="C41">
            <v>66500</v>
          </cell>
        </row>
        <row r="42">
          <cell r="A42" t="str">
            <v>Конструкции металлические крыльц 1,2м</v>
          </cell>
          <cell r="B42" t="str">
            <v>к-т</v>
          </cell>
          <cell r="C42">
            <v>23887.5</v>
          </cell>
        </row>
        <row r="43">
          <cell r="A43" t="str">
            <v>Конструкции металлические ферм</v>
          </cell>
          <cell r="B43" t="str">
            <v>тн</v>
          </cell>
          <cell r="C43">
            <v>42000</v>
          </cell>
        </row>
        <row r="44">
          <cell r="A44" t="str">
            <v>Крепеж, доборные, пена и тд</v>
          </cell>
          <cell r="B44" t="str">
            <v>компл</v>
          </cell>
          <cell r="C44">
            <v>190</v>
          </cell>
        </row>
        <row r="45">
          <cell r="A45" t="str">
            <v>Монтаж кровли (двухскатная)</v>
          </cell>
          <cell r="B45" t="str">
            <v>м2</v>
          </cell>
          <cell r="C45">
            <v>250</v>
          </cell>
        </row>
        <row r="46">
          <cell r="A46" t="str">
            <v>Монтаж металлоконструкций</v>
          </cell>
          <cell r="B46" t="str">
            <v>тн</v>
          </cell>
          <cell r="C46">
            <v>7000</v>
          </cell>
        </row>
        <row r="47">
          <cell r="A47" t="str">
            <v>Монтаж сендвичпанелей кровельных</v>
          </cell>
          <cell r="B47" t="str">
            <v>м2</v>
          </cell>
          <cell r="C47">
            <v>180</v>
          </cell>
        </row>
        <row r="48">
          <cell r="A48" t="str">
            <v>Пиломатериал, доска</v>
          </cell>
          <cell r="B48" t="str">
            <v>м3</v>
          </cell>
          <cell r="C48">
            <v>6500</v>
          </cell>
        </row>
        <row r="49">
          <cell r="A49" t="str">
            <v>Профлист Н44</v>
          </cell>
          <cell r="B49" t="str">
            <v>м2</v>
          </cell>
          <cell r="C49">
            <v>370</v>
          </cell>
        </row>
        <row r="50">
          <cell r="A50" t="str">
            <v>Сэндвичпанели б=100 мм</v>
          </cell>
          <cell r="B50" t="str">
            <v>м2</v>
          </cell>
          <cell r="C50">
            <v>1100</v>
          </cell>
        </row>
        <row r="51">
          <cell r="A51" t="str">
            <v>Сэндвичпанели б=150 мм</v>
          </cell>
          <cell r="B51" t="str">
            <v>м2</v>
          </cell>
          <cell r="C51">
            <v>1300</v>
          </cell>
        </row>
        <row r="52">
          <cell r="A52" t="str">
            <v>Сэндвичпанели б=200 мм</v>
          </cell>
          <cell r="B52" t="str">
            <v>м2</v>
          </cell>
          <cell r="C52">
            <v>1500</v>
          </cell>
        </row>
        <row r="53">
          <cell r="A53" t="str">
            <v>Устройство водостока</v>
          </cell>
          <cell r="B53" t="str">
            <v>м</v>
          </cell>
          <cell r="C53">
            <v>120</v>
          </cell>
        </row>
        <row r="54">
          <cell r="A54" t="str">
            <v>швеллер 10</v>
          </cell>
          <cell r="B54" t="str">
            <v>т</v>
          </cell>
          <cell r="C54">
            <v>24576.27</v>
          </cell>
        </row>
        <row r="55">
          <cell r="A55" t="str">
            <v>Эксплуатация автокрана</v>
          </cell>
          <cell r="B55" t="str">
            <v>маш-час</v>
          </cell>
          <cell r="C55">
            <v>2000</v>
          </cell>
        </row>
        <row r="56">
          <cell r="A56">
            <v>0</v>
          </cell>
          <cell r="B56">
            <v>0</v>
          </cell>
          <cell r="C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</row>
      </sheetData>
      <sheetData sheetId="7">
        <row r="1">
          <cell r="A1" t="str">
            <v>-</v>
          </cell>
        </row>
      </sheetData>
      <sheetData sheetId="8">
        <row r="1">
          <cell r="A1" t="str">
            <v>-</v>
          </cell>
        </row>
      </sheetData>
      <sheetData sheetId="9">
        <row r="1">
          <cell r="A1" t="str">
            <v>-</v>
          </cell>
        </row>
      </sheetData>
      <sheetData sheetId="10">
        <row r="1">
          <cell r="A1" t="str">
            <v>-</v>
          </cell>
        </row>
      </sheetData>
      <sheetData sheetId="1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СТЕНЫ </v>
          </cell>
          <cell r="B2">
            <v>0</v>
          </cell>
          <cell r="C2">
            <v>0</v>
          </cell>
        </row>
        <row r="3">
          <cell r="A3" t="str">
            <v>Вагонка ПВХ Белая 100 мм (для помещ.с влажным режимом), 120р/м2</v>
          </cell>
          <cell r="B3" t="str">
            <v>м2</v>
          </cell>
          <cell r="C3">
            <v>120</v>
          </cell>
        </row>
        <row r="4">
          <cell r="A4" t="str">
            <v>ЕвроВагонка 14х90х2500, 235р/м2</v>
          </cell>
          <cell r="B4" t="str">
            <v>м2</v>
          </cell>
          <cell r="C4">
            <v>235</v>
          </cell>
        </row>
        <row r="5">
          <cell r="A5" t="str">
            <v>Керабуд Оникс 3</v>
          </cell>
          <cell r="B5" t="str">
            <v>м2</v>
          </cell>
          <cell r="C5">
            <v>450</v>
          </cell>
        </row>
        <row r="6">
          <cell r="A6" t="str">
            <v>Комплектующие для подсистемы (кронштейны, профиль, соединители, саморезы)</v>
          </cell>
          <cell r="B6" t="str">
            <v>м2</v>
          </cell>
          <cell r="C6">
            <v>75</v>
          </cell>
        </row>
        <row r="7">
          <cell r="A7" t="str">
            <v>Монтаж облицовки стен</v>
          </cell>
          <cell r="B7" t="str">
            <v>м2</v>
          </cell>
          <cell r="C7">
            <v>150</v>
          </cell>
        </row>
        <row r="8">
          <cell r="A8" t="str">
            <v>Монтаж облицовки стен кафелем</v>
          </cell>
          <cell r="B8" t="str">
            <v>м2</v>
          </cell>
          <cell r="C8">
            <v>480</v>
          </cell>
        </row>
        <row r="9">
          <cell r="A9" t="str">
            <v>Нофломат, светлых тонов</v>
          </cell>
          <cell r="B9" t="str">
            <v>м2</v>
          </cell>
          <cell r="C9">
            <v>570</v>
          </cell>
        </row>
        <row r="10">
          <cell r="A10" t="str">
            <v>Панели ПВХ , 165р/м2</v>
          </cell>
          <cell r="B10" t="str">
            <v>м2</v>
          </cell>
          <cell r="C10">
            <v>165</v>
          </cell>
        </row>
        <row r="11">
          <cell r="A11" t="str">
            <v>Панель МДФ Кроностар Стандарт, 173р/м2</v>
          </cell>
          <cell r="B11" t="str">
            <v>м2</v>
          </cell>
          <cell r="C11">
            <v>173</v>
          </cell>
        </row>
        <row r="12">
          <cell r="A12" t="str">
            <v>Панель стеновая МДФ Бук восточный 2700*240*6, 163р/м2</v>
          </cell>
          <cell r="B12" t="str">
            <v>м2</v>
          </cell>
          <cell r="C12">
            <v>163</v>
          </cell>
        </row>
        <row r="13">
          <cell r="A13" t="str">
            <v>Плитка настенная Береста желтая 20*30, 414р/м2</v>
          </cell>
          <cell r="B13" t="str">
            <v>м2</v>
          </cell>
          <cell r="C13">
            <v>414</v>
          </cell>
        </row>
        <row r="14">
          <cell r="A14" t="str">
            <v>Плитка настенная Сахара песочная 25*33, 356р/м2</v>
          </cell>
          <cell r="B14" t="str">
            <v>м2</v>
          </cell>
          <cell r="C14">
            <v>356</v>
          </cell>
        </row>
        <row r="15">
          <cell r="A15" t="str">
            <v>Клей для кафеля и керамогранита</v>
          </cell>
          <cell r="B15" t="str">
            <v>кг</v>
          </cell>
          <cell r="C15">
            <v>11.7</v>
          </cell>
        </row>
        <row r="16">
          <cell r="A16" t="str">
            <v>Стекломагниевый лист, 130р/м2</v>
          </cell>
          <cell r="B16" t="str">
            <v>м2</v>
          </cell>
          <cell r="C16">
            <v>130</v>
          </cell>
        </row>
        <row r="17">
          <cell r="A17" t="str">
            <v>ЦСП 10мм* 1200*3600, окрашенные декоративной краской св. серого цвета</v>
          </cell>
          <cell r="B17" t="str">
            <v>м2</v>
          </cell>
          <cell r="C17">
            <v>300</v>
          </cell>
        </row>
        <row r="18">
          <cell r="A18" t="str">
            <v>Шпатлёвка стен под окраску</v>
          </cell>
          <cell r="B18" t="str">
            <v>м2</v>
          </cell>
          <cell r="C18">
            <v>80</v>
          </cell>
        </row>
        <row r="19">
          <cell r="A19" t="str">
            <v>Сухая шпатлёвочная смесь</v>
          </cell>
          <cell r="B19" t="str">
            <v>кг</v>
          </cell>
          <cell r="C19">
            <v>7.5</v>
          </cell>
        </row>
        <row r="20">
          <cell r="A20" t="str">
            <v>Выравнивание стен штукатурным составом</v>
          </cell>
          <cell r="B20" t="str">
            <v>м2</v>
          </cell>
          <cell r="C20">
            <v>160</v>
          </cell>
        </row>
        <row r="21">
          <cell r="A21" t="str">
            <v>Сухие штукатурные смеси</v>
          </cell>
          <cell r="B21" t="str">
            <v>кг</v>
          </cell>
          <cell r="C21">
            <v>6.8</v>
          </cell>
        </row>
        <row r="22">
          <cell r="A22" t="str">
            <v>Наклеивание обоев</v>
          </cell>
          <cell r="B22" t="str">
            <v>м2</v>
          </cell>
          <cell r="C22">
            <v>65</v>
          </cell>
        </row>
        <row r="23">
          <cell r="A23" t="str">
            <v>Обои</v>
          </cell>
          <cell r="B23" t="str">
            <v>м2</v>
          </cell>
          <cell r="C23">
            <v>48</v>
          </cell>
        </row>
        <row r="24">
          <cell r="A24" t="str">
            <v>ПОЛ</v>
          </cell>
          <cell r="B24">
            <v>0</v>
          </cell>
          <cell r="C24">
            <v>0</v>
          </cell>
        </row>
        <row r="25">
          <cell r="A25" t="str">
            <v>Раствор М100</v>
          </cell>
          <cell r="B25" t="str">
            <v>м3</v>
          </cell>
          <cell r="C25">
            <v>3800</v>
          </cell>
        </row>
        <row r="26">
          <cell r="A26" t="str">
            <v>Грязезащитное резиновое покрытие</v>
          </cell>
          <cell r="B26" t="str">
            <v>м2</v>
          </cell>
          <cell r="C26">
            <v>350</v>
          </cell>
        </row>
        <row r="27">
          <cell r="A27" t="str">
            <v>Износостойкий линолеум</v>
          </cell>
          <cell r="B27" t="str">
            <v>м2</v>
          </cell>
          <cell r="C27">
            <v>400</v>
          </cell>
        </row>
        <row r="28">
          <cell r="A28" t="str">
            <v>Линолеум</v>
          </cell>
          <cell r="B28" t="str">
            <v>м2</v>
          </cell>
          <cell r="C28">
            <v>430</v>
          </cell>
        </row>
        <row r="29">
          <cell r="A29" t="str">
            <v xml:space="preserve">Лист г/к 5 рифленый ГОСТ 8568-77 1500х6000 3СП </v>
          </cell>
          <cell r="B29" t="str">
            <v>м2</v>
          </cell>
          <cell r="C29">
            <v>1080</v>
          </cell>
        </row>
        <row r="30">
          <cell r="A30" t="str">
            <v>Монтаж стального покрытия</v>
          </cell>
          <cell r="B30" t="str">
            <v>м2</v>
          </cell>
          <cell r="C30">
            <v>360</v>
          </cell>
        </row>
        <row r="31">
          <cell r="A31" t="str">
            <v>Плитка для пола</v>
          </cell>
          <cell r="B31" t="str">
            <v>м2</v>
          </cell>
          <cell r="C31">
            <v>485</v>
          </cell>
        </row>
        <row r="32">
          <cell r="A32" t="str">
            <v>Плитка для пола керабуд Астория 3П 30*30</v>
          </cell>
          <cell r="B32" t="str">
            <v>м2</v>
          </cell>
          <cell r="C32">
            <v>539</v>
          </cell>
        </row>
        <row r="33">
          <cell r="A33" t="str">
            <v>Плитка для пола Соло Крема 300*300</v>
          </cell>
          <cell r="B33" t="str">
            <v>м2</v>
          </cell>
          <cell r="C33">
            <v>599</v>
          </cell>
        </row>
        <row r="34">
          <cell r="A34" t="str">
            <v>Плитка для пола Соло Крема 300*300, шероховатая</v>
          </cell>
          <cell r="B34" t="str">
            <v>м2</v>
          </cell>
          <cell r="C34">
            <v>630</v>
          </cell>
        </row>
        <row r="35">
          <cell r="A35" t="str">
            <v>Клей для кафеля и керамогранита</v>
          </cell>
          <cell r="B35" t="str">
            <v>кг</v>
          </cell>
          <cell r="C35">
            <v>11.7</v>
          </cell>
        </row>
        <row r="36">
          <cell r="A36" t="str">
            <v>Просечно-вытяжной лист 410 от производителя, Ст3 (венткамера, эл.щитовая, тепловой узел)</v>
          </cell>
          <cell r="B36" t="str">
            <v>м2</v>
          </cell>
          <cell r="C36">
            <v>728</v>
          </cell>
        </row>
        <row r="37">
          <cell r="A37" t="str">
            <v>Металлический рифленый лист 3 мм</v>
          </cell>
          <cell r="B37" t="str">
            <v>м2</v>
          </cell>
          <cell r="C37">
            <v>635.85</v>
          </cell>
        </row>
        <row r="38">
          <cell r="A38" t="str">
            <v>Устройство цем-песчанной стяжки б=20мм</v>
          </cell>
          <cell r="B38" t="str">
            <v>м2</v>
          </cell>
          <cell r="C38">
            <v>90</v>
          </cell>
        </row>
        <row r="39">
          <cell r="A39" t="str">
            <v>Укладка грязезащитного покрытия</v>
          </cell>
          <cell r="B39" t="str">
            <v>м2</v>
          </cell>
          <cell r="C39">
            <v>120</v>
          </cell>
        </row>
        <row r="40">
          <cell r="A40" t="str">
            <v>Укладка кафеля на пол</v>
          </cell>
          <cell r="B40" t="str">
            <v>м2</v>
          </cell>
          <cell r="C40">
            <v>450</v>
          </cell>
        </row>
        <row r="41">
          <cell r="A41" t="str">
            <v>Укладка керамогранита на пол</v>
          </cell>
          <cell r="B41" t="str">
            <v>м2</v>
          </cell>
          <cell r="C41">
            <v>500</v>
          </cell>
        </row>
        <row r="42">
          <cell r="A42" t="str">
            <v>Укладка линолиума, плинтусов, порожкев</v>
          </cell>
          <cell r="B42" t="str">
            <v>м2</v>
          </cell>
          <cell r="C42">
            <v>100</v>
          </cell>
        </row>
        <row r="43">
          <cell r="A43" t="str">
            <v>Укладка ЦСП</v>
          </cell>
          <cell r="B43" t="str">
            <v>м2</v>
          </cell>
          <cell r="C43">
            <v>130</v>
          </cell>
        </row>
        <row r="44">
          <cell r="A44" t="str">
            <v>ЦСП 10мм* 1200*3600</v>
          </cell>
          <cell r="B44" t="str">
            <v>м2</v>
          </cell>
          <cell r="C44">
            <v>230</v>
          </cell>
        </row>
        <row r="45">
          <cell r="A45" t="str">
            <v>ПОТОЛОК</v>
          </cell>
          <cell r="B45">
            <v>0</v>
          </cell>
          <cell r="C45">
            <v>0</v>
          </cell>
        </row>
        <row r="46">
          <cell r="A46" t="str">
            <v>Выравнивание потолков штукатурным составом</v>
          </cell>
          <cell r="B46" t="str">
            <v>м2</v>
          </cell>
          <cell r="C46">
            <v>200</v>
          </cell>
        </row>
        <row r="47">
          <cell r="A47" t="str">
            <v>Сухие штукатурные смеси</v>
          </cell>
          <cell r="B47" t="str">
            <v>кг</v>
          </cell>
          <cell r="C47">
            <v>6.8</v>
          </cell>
        </row>
        <row r="48">
          <cell r="A48" t="str">
            <v>Шпатлёвка потлков под окраску</v>
          </cell>
          <cell r="B48" t="str">
            <v>м2</v>
          </cell>
          <cell r="C48">
            <v>80</v>
          </cell>
        </row>
        <row r="49">
          <cell r="A49" t="str">
            <v>Сухая шпатлёвочная смесь</v>
          </cell>
          <cell r="B49" t="str">
            <v>кг</v>
          </cell>
          <cell r="C49">
            <v>7.5</v>
          </cell>
        </row>
        <row r="50">
          <cell r="A50" t="str">
            <v>Армстронг, 165р/м2</v>
          </cell>
          <cell r="B50" t="str">
            <v>м2</v>
          </cell>
          <cell r="C50">
            <v>165</v>
          </cell>
        </row>
        <row r="51">
          <cell r="A51" t="str">
            <v>ГИПРОК Гипсокартон УК 3300х1200х12,5мм</v>
          </cell>
          <cell r="B51" t="str">
            <v>м2</v>
          </cell>
          <cell r="C51">
            <v>95.000000000000014</v>
          </cell>
        </row>
        <row r="52">
          <cell r="A52" t="str">
            <v>ЕвроВагонка 14х90х2500</v>
          </cell>
          <cell r="B52" t="str">
            <v>м2</v>
          </cell>
          <cell r="C52">
            <v>235</v>
          </cell>
        </row>
        <row r="53">
          <cell r="A53" t="str">
            <v>Комплектующие для подсистемы (кронштейны, профиль, соединители, саморезы...)</v>
          </cell>
          <cell r="B53" t="str">
            <v>м2</v>
          </cell>
          <cell r="C53">
            <v>75</v>
          </cell>
        </row>
        <row r="54">
          <cell r="A54" t="str">
            <v>Монтаж облицовки потолков</v>
          </cell>
          <cell r="B54" t="str">
            <v>м2</v>
          </cell>
          <cell r="C54">
            <v>180</v>
          </cell>
        </row>
        <row r="55">
          <cell r="A55" t="str">
            <v>Панели ПВХ (для помещений с влажным режимом)</v>
          </cell>
          <cell r="B55" t="str">
            <v>м2</v>
          </cell>
          <cell r="C55">
            <v>165</v>
          </cell>
        </row>
        <row r="56">
          <cell r="A56" t="str">
            <v>Подвесные потолки Армстронг OASIS (Оазис) 600*600*12 (кромка Board), 168р/м2</v>
          </cell>
          <cell r="B56" t="str">
            <v>м2</v>
          </cell>
          <cell r="C56">
            <v>168</v>
          </cell>
        </row>
        <row r="57">
          <cell r="A57" t="str">
            <v>Подвесные потолки Армстронг OASIS Plus (Оазис плюс) 600*600*12 (кромка Board), 300р/м2</v>
          </cell>
          <cell r="B57" t="str">
            <v>м2</v>
          </cell>
          <cell r="C57">
            <v>300</v>
          </cell>
        </row>
        <row r="58">
          <cell r="A58" t="str">
            <v>Подвесные потолки Армстронг Scala (Скала) 600*600*12 (кромка Board), 280р/м2</v>
          </cell>
          <cell r="B58" t="str">
            <v>м2</v>
          </cell>
          <cell r="C58">
            <v>280</v>
          </cell>
        </row>
        <row r="59">
          <cell r="A59" t="str">
            <v>Профлист НС10а.1100-
0,55 белого цвета</v>
          </cell>
          <cell r="B59" t="str">
            <v>м2</v>
          </cell>
          <cell r="C59">
            <v>250</v>
          </cell>
        </row>
        <row r="60">
          <cell r="A60" t="str">
            <v>Существующие конструкции потолка, без облицовки</v>
          </cell>
          <cell r="B60" t="str">
            <v>м2</v>
          </cell>
          <cell r="C60">
            <v>0</v>
          </cell>
        </row>
        <row r="61">
          <cell r="A61" t="str">
            <v>ЦСП, окрашенные в/э краской белого цвета</v>
          </cell>
          <cell r="B61" t="str">
            <v>м2</v>
          </cell>
          <cell r="C61">
            <v>300</v>
          </cell>
        </row>
        <row r="62">
          <cell r="A62">
            <v>0</v>
          </cell>
          <cell r="B62">
            <v>0</v>
          </cell>
          <cell r="C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</row>
        <row r="64">
          <cell r="A64">
            <v>0</v>
          </cell>
          <cell r="B64">
            <v>0</v>
          </cell>
          <cell r="C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</row>
      </sheetData>
      <sheetData sheetId="1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Конструкции металлические въездных пандусов 1,2м</v>
          </cell>
          <cell r="B2" t="str">
            <v>тн</v>
          </cell>
          <cell r="C2">
            <v>66500</v>
          </cell>
        </row>
        <row r="3">
          <cell r="A3" t="str">
            <v>Конструкции металлические крыльц 1,2м</v>
          </cell>
          <cell r="B3" t="str">
            <v>к-т</v>
          </cell>
          <cell r="C3">
            <v>23887.5</v>
          </cell>
        </row>
        <row r="4">
          <cell r="A4" t="str">
            <v>Конструкции металлические навеса</v>
          </cell>
          <cell r="B4" t="str">
            <v>тн</v>
          </cell>
          <cell r="C4">
            <v>66500</v>
          </cell>
        </row>
        <row r="5">
          <cell r="A5" t="str">
            <v>Конструкции металлические ограждения</v>
          </cell>
          <cell r="B5" t="str">
            <v>тн</v>
          </cell>
          <cell r="C5">
            <v>66500</v>
          </cell>
        </row>
        <row r="6">
          <cell r="A6" t="str">
            <v>Крыльца 1,2м</v>
          </cell>
          <cell r="B6" t="str">
            <v>шт</v>
          </cell>
          <cell r="C6">
            <v>25000</v>
          </cell>
        </row>
        <row r="7">
          <cell r="A7" t="str">
            <v>Лестница для 2-х эт здания - 0,95тн</v>
          </cell>
          <cell r="B7" t="str">
            <v>шт</v>
          </cell>
          <cell r="C7">
            <v>73150</v>
          </cell>
        </row>
        <row r="8">
          <cell r="A8" t="str">
            <v>Металлоконструкции входного крыльца - 2,3х2,3м - 0,4тн</v>
          </cell>
          <cell r="B8" t="str">
            <v>шт</v>
          </cell>
          <cell r="C8">
            <v>22800</v>
          </cell>
        </row>
        <row r="9">
          <cell r="A9" t="str">
            <v>Металлоконструкции входного крыльца - 2,3х2,3м - 0,4тн</v>
          </cell>
          <cell r="B9">
            <v>0</v>
          </cell>
          <cell r="C9">
            <v>0</v>
          </cell>
        </row>
        <row r="10">
          <cell r="A10" t="str">
            <v>Металлоконструкции въздного пандуса - 2,7х2м - 0,4тн</v>
          </cell>
          <cell r="B10" t="str">
            <v>шт</v>
          </cell>
          <cell r="C10">
            <v>22800</v>
          </cell>
        </row>
        <row r="11">
          <cell r="A11" t="str">
            <v>Монтаж металлоконструкций крыльц</v>
          </cell>
          <cell r="B11" t="str">
            <v>тн</v>
          </cell>
          <cell r="C11">
            <v>9000</v>
          </cell>
        </row>
        <row r="12">
          <cell r="A12">
            <v>0</v>
          </cell>
          <cell r="B12">
            <v>0</v>
          </cell>
          <cell r="C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</sheetData>
      <sheetData sheetId="13">
        <row r="1">
          <cell r="A1" t="str">
            <v>-</v>
          </cell>
        </row>
      </sheetData>
      <sheetData sheetId="14">
        <row r="1">
          <cell r="B1" t="str">
            <v>-</v>
          </cell>
        </row>
      </sheetData>
      <sheetData sheetId="15">
        <row r="1">
          <cell r="A1" t="str">
            <v>-</v>
          </cell>
        </row>
      </sheetData>
      <sheetData sheetId="16">
        <row r="1">
          <cell r="A1" t="str">
            <v>-</v>
          </cell>
        </row>
      </sheetData>
      <sheetData sheetId="17">
        <row r="1">
          <cell r="A1" t="str">
            <v>-</v>
          </cell>
        </row>
      </sheetData>
      <sheetData sheetId="18">
        <row r="1">
          <cell r="A1" t="str">
            <v>-</v>
          </cell>
        </row>
      </sheetData>
      <sheetData sheetId="19">
        <row r="1">
          <cell r="A1" t="str">
            <v>-</v>
          </cell>
        </row>
        <row r="2">
          <cell r="A2" t="str">
            <v>Земляные работы.</v>
          </cell>
        </row>
        <row r="3">
          <cell r="A3" t="str">
            <v xml:space="preserve">Фундамент </v>
          </cell>
        </row>
        <row r="4">
          <cell r="A4" t="str">
            <v>Балки фундаментные монолитные</v>
          </cell>
        </row>
        <row r="5">
          <cell r="A5" t="str">
            <v>Фундаменты под колонны</v>
          </cell>
        </row>
        <row r="6">
          <cell r="A6" t="str">
            <v>Монолитная фундаментная плита</v>
          </cell>
        </row>
        <row r="7">
          <cell r="A7" t="str">
            <v>Полы</v>
          </cell>
        </row>
        <row r="8">
          <cell r="A8" t="str">
            <v>Металлокаркас:</v>
          </cell>
        </row>
        <row r="9">
          <cell r="A9" t="str">
            <v>Наружные стены</v>
          </cell>
        </row>
        <row r="10">
          <cell r="A10" t="str">
            <v>Кровля</v>
          </cell>
        </row>
        <row r="11">
          <cell r="A11" t="str">
            <v xml:space="preserve">Проемы </v>
          </cell>
        </row>
        <row r="12">
          <cell r="A12" t="str">
            <v>Двери</v>
          </cell>
        </row>
        <row r="13">
          <cell r="A13" t="str">
            <v>Окна</v>
          </cell>
        </row>
        <row r="14">
          <cell r="A14" t="str">
            <v>Ворота</v>
          </cell>
        </row>
        <row r="15">
          <cell r="A15" t="str">
            <v>Внутренние перегородки</v>
          </cell>
        </row>
        <row r="16">
          <cell r="A16" t="str">
            <v>Отделочные работы</v>
          </cell>
        </row>
        <row r="17">
          <cell r="A17" t="str">
            <v>Лестницы, крыльца</v>
          </cell>
        </row>
        <row r="18">
          <cell r="A18" t="str">
            <v>Отмостка, благоустройство, цоколь</v>
          </cell>
        </row>
        <row r="19">
          <cell r="A19" t="str">
            <v>ИТОГО</v>
          </cell>
        </row>
        <row r="20">
          <cell r="A20" t="str">
            <v>Неучтенные работы и материалы 5%</v>
          </cell>
        </row>
        <row r="21">
          <cell r="A21" t="str">
            <v>ИТОГО ОБЩЕСТРОИТЕЛЬНЫЕ РАБОТЫ:</v>
          </cell>
        </row>
        <row r="22">
          <cell r="A22" t="str">
            <v>Накладные расходы</v>
          </cell>
        </row>
        <row r="23">
          <cell r="A23" t="str">
            <v>Инженерные сети:</v>
          </cell>
        </row>
        <row r="24">
          <cell r="A24" t="str">
            <v>Проектные работы 1катег.</v>
          </cell>
        </row>
        <row r="25">
          <cell r="A25" t="str">
            <v>Проектные работы 2катег.</v>
          </cell>
        </row>
        <row r="26">
          <cell r="A26" t="str">
            <v>Проектные работы 3катег.</v>
          </cell>
        </row>
        <row r="27">
          <cell r="A27" t="str">
            <v>Работа крана 2,5 месяца</v>
          </cell>
        </row>
        <row r="28">
          <cell r="A28" t="str">
            <v>Кран-балка 2 т</v>
          </cell>
        </row>
        <row r="29">
          <cell r="A29" t="str">
            <v>Доставка Новосибирск-Якутия</v>
          </cell>
        </row>
        <row r="33">
          <cell r="A33" t="str">
            <v>Себестоимость всего комплекса строительства:</v>
          </cell>
        </row>
        <row r="34">
          <cell r="A34" t="str">
            <v>Количество машин на доставку/бетон по 5 м3/щебень по 10 т: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Земляные работы"/>
      <sheetName val="Фундаменты"/>
      <sheetName val="Полы"/>
      <sheetName val="Металлокаркас"/>
      <sheetName val="Наружные стены и модули"/>
      <sheetName val="Кровля"/>
      <sheetName val="Двери"/>
      <sheetName val="Окна"/>
      <sheetName val="Ворота"/>
      <sheetName val="Перегородки"/>
      <sheetName val="Отделка"/>
      <sheetName val="Лестницы, крыльца"/>
      <sheetName val="БУ, отмостка, цоко"/>
      <sheetName val="ЭОМ"/>
      <sheetName val="ОиВ"/>
      <sheetName val="ВиК"/>
      <sheetName val="АПС"/>
      <sheetName val="СКС"/>
      <sheetName val="Оборудование ТХ"/>
      <sheetName val="Прочие"/>
    </sheetNames>
    <definedNames>
      <definedName name="Прайс" refersTo="='Кровля'!$A$1:$C$57" sheetId="6"/>
    </definedNames>
    <sheetDataSet>
      <sheetData sheetId="0">
        <row r="1">
          <cell r="A1" t="str">
            <v>Здание овощехранилища</v>
          </cell>
          <cell r="C1" t="str">
            <v>ОАО ЦПКП "Оборонпромкомплекс"</v>
          </cell>
        </row>
        <row r="2">
          <cell r="A2">
            <v>1</v>
          </cell>
          <cell r="B2" t="str">
            <v>Наименование объекта:</v>
          </cell>
          <cell r="C2" t="str">
            <v>Здание овощехранилища</v>
          </cell>
        </row>
        <row r="3">
          <cell r="A3">
            <v>2</v>
          </cell>
          <cell r="B3" t="str">
            <v>Заказчик:</v>
          </cell>
          <cell r="C3" t="str">
            <v>ОАО ЦПКП "Оборонпромкомплекс"</v>
          </cell>
        </row>
        <row r="4">
          <cell r="A4">
            <v>3</v>
          </cell>
          <cell r="B4" t="str">
            <v>Место строительства:</v>
          </cell>
          <cell r="C4" t="str">
            <v>Тюменская область, Ханты-Мансийский автономный округ, Октябрьский район, п. Приобье, ул. Портовая 12</v>
          </cell>
        </row>
        <row r="5">
          <cell r="A5">
            <v>4</v>
          </cell>
          <cell r="B5" t="str">
            <v>Площадь здания по осям:</v>
          </cell>
          <cell r="C5">
            <v>1833.4617600000001</v>
          </cell>
        </row>
        <row r="6">
          <cell r="A6">
            <v>5</v>
          </cell>
          <cell r="B6" t="str">
            <v>Этажность здания:</v>
          </cell>
          <cell r="C6">
            <v>1</v>
          </cell>
        </row>
        <row r="7">
          <cell r="A7">
            <v>6</v>
          </cell>
          <cell r="B7" t="str">
            <v>Длины/широта</v>
          </cell>
          <cell r="C7" t="str">
            <v>73,456х24,960</v>
          </cell>
        </row>
        <row r="8">
          <cell r="A8">
            <v>7</v>
          </cell>
          <cell r="B8" t="str">
            <v>Высота внутренняя этажа/высота общая здания:</v>
          </cell>
          <cell r="C8" t="str">
            <v>2,5/4</v>
          </cell>
        </row>
        <row r="9">
          <cell r="A9">
            <v>8</v>
          </cell>
          <cell r="B9" t="str">
            <v>Расчетная толщина сэндвич-паленей (кровля):</v>
          </cell>
          <cell r="C9">
            <v>200</v>
          </cell>
        </row>
        <row r="10">
          <cell r="A10">
            <v>9</v>
          </cell>
          <cell r="B10" t="str">
            <v>Расчетная толщина сэндвич-паленей (стены):</v>
          </cell>
          <cell r="C10">
            <v>150</v>
          </cell>
        </row>
        <row r="11">
          <cell r="A11">
            <v>10</v>
          </cell>
          <cell r="B11" t="str">
            <v>Удаленность от крупных городов (где есть ЖБИ, спецтехника и тд), особые условия доставки:</v>
          </cell>
          <cell r="C11" t="str">
            <v>55 км от Нягани (350 км от г.Ханты-Мансийск)</v>
          </cell>
        </row>
        <row r="12">
          <cell r="A12">
            <v>11</v>
          </cell>
          <cell r="B12" t="str">
            <v>Примечания:</v>
          </cell>
          <cell r="C12" t="str">
            <v>Фундамент выполняется силами Заказчика</v>
          </cell>
        </row>
        <row r="13">
          <cell r="A13">
            <v>12</v>
          </cell>
          <cell r="B13" t="str">
            <v>Земляные работы.</v>
          </cell>
        </row>
        <row r="14">
          <cell r="A14">
            <v>13</v>
          </cell>
          <cell r="B14" t="str">
            <v>-</v>
          </cell>
          <cell r="C14" t="str">
            <v>-</v>
          </cell>
        </row>
        <row r="15">
          <cell r="A15">
            <v>14</v>
          </cell>
          <cell r="B15" t="str">
            <v>-</v>
          </cell>
          <cell r="C15" t="str">
            <v>-</v>
          </cell>
        </row>
        <row r="16">
          <cell r="B16" t="str">
            <v>-</v>
          </cell>
          <cell r="C16" t="str">
            <v>-</v>
          </cell>
        </row>
        <row r="17">
          <cell r="B17" t="str">
            <v>-</v>
          </cell>
          <cell r="C17" t="str">
            <v>-</v>
          </cell>
        </row>
        <row r="18">
          <cell r="A18">
            <v>15</v>
          </cell>
          <cell r="B18" t="str">
            <v>-</v>
          </cell>
          <cell r="C18" t="str">
            <v>-</v>
          </cell>
        </row>
        <row r="19">
          <cell r="A19">
            <v>16</v>
          </cell>
          <cell r="B19" t="str">
            <v>ИТОГО по разделу:</v>
          </cell>
        </row>
        <row r="20">
          <cell r="A20">
            <v>17</v>
          </cell>
          <cell r="B20" t="str">
            <v xml:space="preserve">Фундамент </v>
          </cell>
        </row>
        <row r="21">
          <cell r="A21">
            <v>18</v>
          </cell>
          <cell r="B21" t="str">
            <v>-</v>
          </cell>
          <cell r="C21" t="str">
            <v>-</v>
          </cell>
        </row>
        <row r="22">
          <cell r="A22">
            <v>19</v>
          </cell>
          <cell r="B22" t="str">
            <v>-</v>
          </cell>
          <cell r="C22" t="str">
            <v>-</v>
          </cell>
        </row>
        <row r="23">
          <cell r="A23">
            <v>20</v>
          </cell>
          <cell r="B23" t="str">
            <v>-</v>
          </cell>
          <cell r="C23" t="str">
            <v>-</v>
          </cell>
        </row>
        <row r="24">
          <cell r="A24">
            <v>21</v>
          </cell>
          <cell r="B24" t="str">
            <v>-</v>
          </cell>
          <cell r="C24" t="str">
            <v>-</v>
          </cell>
        </row>
        <row r="25">
          <cell r="B25" t="str">
            <v>-</v>
          </cell>
          <cell r="C25" t="str">
            <v>-</v>
          </cell>
        </row>
        <row r="26">
          <cell r="B26" t="str">
            <v>-</v>
          </cell>
          <cell r="C26" t="str">
            <v>-</v>
          </cell>
        </row>
        <row r="27">
          <cell r="B27" t="str">
            <v>-</v>
          </cell>
          <cell r="C27" t="str">
            <v>-</v>
          </cell>
        </row>
        <row r="28">
          <cell r="A28">
            <v>22</v>
          </cell>
          <cell r="B28" t="str">
            <v>-</v>
          </cell>
          <cell r="C28" t="str">
            <v>-</v>
          </cell>
        </row>
        <row r="29">
          <cell r="A29">
            <v>23</v>
          </cell>
          <cell r="B29" t="str">
            <v>ИТОГО по разделу:</v>
          </cell>
        </row>
        <row r="30">
          <cell r="A30">
            <v>24</v>
          </cell>
          <cell r="B30" t="str">
            <v>Балки фундаментные монолитные</v>
          </cell>
        </row>
        <row r="31">
          <cell r="A31">
            <v>25</v>
          </cell>
          <cell r="B31" t="str">
            <v>-</v>
          </cell>
          <cell r="C31" t="str">
            <v>-</v>
          </cell>
        </row>
        <row r="32">
          <cell r="A32">
            <v>26</v>
          </cell>
          <cell r="B32" t="str">
            <v>-</v>
          </cell>
          <cell r="C32" t="str">
            <v>-</v>
          </cell>
        </row>
        <row r="33">
          <cell r="A33">
            <v>27</v>
          </cell>
          <cell r="B33" t="str">
            <v>-</v>
          </cell>
          <cell r="C33" t="str">
            <v>-</v>
          </cell>
        </row>
        <row r="34">
          <cell r="A34">
            <v>28</v>
          </cell>
          <cell r="B34" t="str">
            <v>-</v>
          </cell>
          <cell r="C34" t="str">
            <v>-</v>
          </cell>
        </row>
        <row r="35">
          <cell r="A35">
            <v>29</v>
          </cell>
          <cell r="B35" t="str">
            <v>-</v>
          </cell>
          <cell r="C35" t="str">
            <v>-</v>
          </cell>
        </row>
        <row r="36">
          <cell r="B36" t="str">
            <v>-</v>
          </cell>
          <cell r="C36" t="str">
            <v>-</v>
          </cell>
        </row>
        <row r="37">
          <cell r="B37" t="str">
            <v>-</v>
          </cell>
          <cell r="C37" t="str">
            <v>-</v>
          </cell>
        </row>
        <row r="38">
          <cell r="B38" t="str">
            <v>-</v>
          </cell>
          <cell r="C38" t="str">
            <v>-</v>
          </cell>
        </row>
        <row r="39">
          <cell r="A39">
            <v>30</v>
          </cell>
          <cell r="B39" t="str">
            <v>-</v>
          </cell>
          <cell r="C39" t="str">
            <v>-</v>
          </cell>
        </row>
        <row r="40">
          <cell r="A40">
            <v>31</v>
          </cell>
          <cell r="B40" t="str">
            <v>-</v>
          </cell>
          <cell r="C40" t="str">
            <v>-</v>
          </cell>
        </row>
        <row r="41">
          <cell r="A41">
            <v>32</v>
          </cell>
          <cell r="B41" t="str">
            <v>-</v>
          </cell>
          <cell r="C41" t="str">
            <v>-</v>
          </cell>
        </row>
        <row r="42">
          <cell r="A42">
            <v>33</v>
          </cell>
          <cell r="B42" t="str">
            <v>ИТОГО по разделу:</v>
          </cell>
        </row>
        <row r="43">
          <cell r="A43">
            <v>34</v>
          </cell>
          <cell r="B43" t="str">
            <v>Полы</v>
          </cell>
        </row>
        <row r="44">
          <cell r="A44">
            <v>35</v>
          </cell>
          <cell r="B44" t="str">
            <v>-</v>
          </cell>
          <cell r="C44" t="str">
            <v>-</v>
          </cell>
        </row>
        <row r="45">
          <cell r="A45">
            <v>36</v>
          </cell>
          <cell r="B45" t="str">
            <v>-</v>
          </cell>
          <cell r="C45" t="str">
            <v>-</v>
          </cell>
        </row>
        <row r="46">
          <cell r="A46">
            <v>37</v>
          </cell>
          <cell r="B46" t="str">
            <v>-</v>
          </cell>
          <cell r="C46" t="str">
            <v>-</v>
          </cell>
        </row>
        <row r="47">
          <cell r="B47" t="str">
            <v>-</v>
          </cell>
          <cell r="C47" t="str">
            <v>-</v>
          </cell>
        </row>
        <row r="48">
          <cell r="B48" t="str">
            <v>-</v>
          </cell>
          <cell r="C48" t="str">
            <v>-</v>
          </cell>
        </row>
        <row r="49">
          <cell r="B49" t="str">
            <v>-</v>
          </cell>
          <cell r="C49" t="str">
            <v>-</v>
          </cell>
        </row>
        <row r="50">
          <cell r="A50">
            <v>38</v>
          </cell>
          <cell r="B50" t="str">
            <v>-</v>
          </cell>
          <cell r="C50" t="str">
            <v>-</v>
          </cell>
        </row>
        <row r="51">
          <cell r="A51">
            <v>39</v>
          </cell>
          <cell r="B51" t="str">
            <v>-</v>
          </cell>
          <cell r="C51" t="str">
            <v>-</v>
          </cell>
        </row>
        <row r="52">
          <cell r="A52">
            <v>40</v>
          </cell>
          <cell r="B52" t="str">
            <v>ИТОГО по разделу:</v>
          </cell>
        </row>
        <row r="53">
          <cell r="A53">
            <v>41</v>
          </cell>
          <cell r="B53" t="str">
            <v>Металлокаркас:</v>
          </cell>
        </row>
        <row r="54">
          <cell r="A54">
            <v>42</v>
          </cell>
          <cell r="B54" t="str">
            <v>-</v>
          </cell>
          <cell r="C54" t="str">
            <v>-</v>
          </cell>
        </row>
        <row r="55">
          <cell r="B55" t="str">
            <v>-</v>
          </cell>
          <cell r="C55" t="str">
            <v>-</v>
          </cell>
        </row>
        <row r="56">
          <cell r="B56" t="str">
            <v>-</v>
          </cell>
          <cell r="C56" t="str">
            <v>-</v>
          </cell>
        </row>
        <row r="57">
          <cell r="B57" t="str">
            <v>-</v>
          </cell>
          <cell r="C57" t="str">
            <v>-</v>
          </cell>
        </row>
      </sheetData>
      <sheetData sheetId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Разметка и вынос осей</v>
          </cell>
          <cell r="B2" t="str">
            <v>чел/час</v>
          </cell>
          <cell r="C2">
            <v>170</v>
          </cell>
        </row>
        <row r="3">
          <cell r="A3" t="str">
            <v>Работа бульдозера</v>
          </cell>
          <cell r="B3" t="str">
            <v>маш/час</v>
          </cell>
          <cell r="C3">
            <v>2000</v>
          </cell>
        </row>
        <row r="4">
          <cell r="A4" t="str">
            <v>Работа экскаватора</v>
          </cell>
          <cell r="B4" t="str">
            <v>маш/час</v>
          </cell>
          <cell r="C4">
            <v>2000</v>
          </cell>
        </row>
      </sheetData>
      <sheetData sheetId="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Бетон В 20</v>
          </cell>
          <cell r="B2" t="str">
            <v>м3</v>
          </cell>
          <cell r="C2">
            <v>4000</v>
          </cell>
        </row>
        <row r="3">
          <cell r="A3" t="str">
            <v>Арматура</v>
          </cell>
          <cell r="B3" t="str">
            <v>т</v>
          </cell>
          <cell r="C3">
            <v>28000</v>
          </cell>
        </row>
        <row r="4">
          <cell r="A4" t="str">
            <v>Закладные детали, болты и прочее</v>
          </cell>
          <cell r="B4" t="str">
            <v>т</v>
          </cell>
          <cell r="C4">
            <v>50000</v>
          </cell>
        </row>
        <row r="5">
          <cell r="A5" t="str">
            <v>Опалубка и прочие материалы</v>
          </cell>
          <cell r="B5" t="str">
            <v>м3</v>
          </cell>
          <cell r="C5">
            <v>500</v>
          </cell>
        </row>
        <row r="6">
          <cell r="A6" t="str">
            <v>Бетон В 20</v>
          </cell>
          <cell r="B6" t="str">
            <v>м3</v>
          </cell>
          <cell r="C6">
            <v>4000</v>
          </cell>
        </row>
        <row r="7">
          <cell r="A7" t="str">
            <v>Арматура</v>
          </cell>
          <cell r="B7" t="str">
            <v>т</v>
          </cell>
          <cell r="C7">
            <v>28000</v>
          </cell>
        </row>
        <row r="8">
          <cell r="A8" t="str">
            <v>Опалубка и прочие материалы</v>
          </cell>
          <cell r="B8" t="str">
            <v>м3</v>
          </cell>
          <cell r="C8">
            <v>500</v>
          </cell>
        </row>
        <row r="9">
          <cell r="A9" t="str">
            <v>Битум для гидроизоляции</v>
          </cell>
          <cell r="B9" t="str">
            <v>т</v>
          </cell>
          <cell r="C9">
            <v>23000</v>
          </cell>
        </row>
        <row r="10">
          <cell r="A10" t="str">
            <v>Гидроизоляция фундаментов, включая фундамент под колонны</v>
          </cell>
          <cell r="B10" t="str">
            <v>м2</v>
          </cell>
          <cell r="C10">
            <v>80</v>
          </cell>
        </row>
        <row r="11">
          <cell r="A11" t="str">
            <v>Утеплитель пенополистирол 100 мм</v>
          </cell>
          <cell r="B11" t="str">
            <v>м3</v>
          </cell>
          <cell r="C11">
            <v>5000</v>
          </cell>
        </row>
        <row r="12">
          <cell r="A12" t="str">
            <v>Винтовые сваи диам.114мм L=2,5м.</v>
          </cell>
          <cell r="B12" t="str">
            <v>шт</v>
          </cell>
          <cell r="C12">
            <v>5000</v>
          </cell>
        </row>
        <row r="13">
          <cell r="A13" t="str">
            <v>Винтовые сваи диам.114мм L=3,5м.</v>
          </cell>
          <cell r="B13" t="str">
            <v>шт</v>
          </cell>
          <cell r="C13">
            <v>5500</v>
          </cell>
        </row>
        <row r="14">
          <cell r="A14" t="str">
            <v>Винтовые сваи диам.76мм L=2,5м.</v>
          </cell>
          <cell r="B14" t="str">
            <v>шт</v>
          </cell>
          <cell r="C14">
            <v>4100</v>
          </cell>
        </row>
        <row r="15">
          <cell r="A15" t="str">
            <v>Винтовые сваи диам.76мм L=3,5м.</v>
          </cell>
          <cell r="B15" t="str">
            <v>шт</v>
          </cell>
          <cell r="C15">
            <v>4600</v>
          </cell>
        </row>
        <row r="16">
          <cell r="A16" t="str">
            <v>Буроям</v>
          </cell>
          <cell r="B16" t="str">
            <v>маш/час</v>
          </cell>
          <cell r="C16">
            <v>2000</v>
          </cell>
        </row>
        <row r="17">
          <cell r="A17" t="str">
            <v>Устройство утеплителя</v>
          </cell>
          <cell r="B17" t="str">
            <v>м3</v>
          </cell>
          <cell r="C17">
            <v>500</v>
          </cell>
        </row>
        <row r="18">
          <cell r="A18" t="str">
            <v>Устройство ж/б конструкций</v>
          </cell>
          <cell r="B18" t="str">
            <v>м3</v>
          </cell>
          <cell r="C18">
            <v>2500</v>
          </cell>
        </row>
      </sheetData>
      <sheetData sheetId="3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Утеплитель пенополистирол 100 мм</v>
          </cell>
          <cell r="B2" t="str">
            <v>м3</v>
          </cell>
          <cell r="C2">
            <v>5000</v>
          </cell>
        </row>
        <row r="3">
          <cell r="A3" t="str">
            <v>Устройство утеплителя</v>
          </cell>
          <cell r="B3" t="str">
            <v>м3</v>
          </cell>
          <cell r="C3">
            <v>500</v>
          </cell>
        </row>
        <row r="4">
          <cell r="A4" t="str">
            <v>Щебень</v>
          </cell>
          <cell r="B4" t="str">
            <v>м3</v>
          </cell>
          <cell r="C4">
            <v>600</v>
          </cell>
        </row>
        <row r="5">
          <cell r="A5" t="str">
            <v>Устройство щебеночной подготовки</v>
          </cell>
          <cell r="B5" t="str">
            <v>м3</v>
          </cell>
          <cell r="C5">
            <v>250</v>
          </cell>
        </row>
        <row r="6">
          <cell r="A6" t="str">
            <v>Бетон В 20</v>
          </cell>
          <cell r="B6" t="str">
            <v>м3</v>
          </cell>
          <cell r="C6">
            <v>4000</v>
          </cell>
        </row>
        <row r="7">
          <cell r="A7" t="str">
            <v>Устройство полов бетонных</v>
          </cell>
          <cell r="B7" t="str">
            <v>м3</v>
          </cell>
          <cell r="C7">
            <v>1800</v>
          </cell>
        </row>
        <row r="8">
          <cell r="A8" t="str">
            <v>Арматура</v>
          </cell>
          <cell r="B8" t="str">
            <v>т</v>
          </cell>
          <cell r="C8">
            <v>28000</v>
          </cell>
        </row>
      </sheetData>
      <sheetData sheetId="4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Металлокаркас:</v>
          </cell>
          <cell r="B2" t="str">
            <v>т</v>
          </cell>
          <cell r="C2">
            <v>42000</v>
          </cell>
        </row>
        <row r="3">
          <cell r="A3" t="str">
            <v>Монтаж металлоконструкций</v>
          </cell>
          <cell r="B3" t="str">
            <v>т</v>
          </cell>
          <cell r="C3">
            <v>7000</v>
          </cell>
        </row>
        <row r="4">
          <cell r="A4" t="str">
            <v>Устройство огнезащитного покрытия</v>
          </cell>
          <cell r="B4" t="str">
            <v>компл</v>
          </cell>
          <cell r="C4">
            <v>10000</v>
          </cell>
        </row>
        <row r="5">
          <cell r="A5" t="str">
            <v>Металлоконструкции заводского изготовления</v>
          </cell>
          <cell r="B5" t="str">
            <v>т</v>
          </cell>
          <cell r="C5">
            <v>42000</v>
          </cell>
        </row>
      </sheetData>
      <sheetData sheetId="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Крепеж, доборные, пена и тд</v>
          </cell>
          <cell r="B2" t="str">
            <v>компл</v>
          </cell>
          <cell r="C2">
            <v>240</v>
          </cell>
        </row>
        <row r="3">
          <cell r="A3" t="str">
            <v>Монтаж сендвич-панелей стеновых</v>
          </cell>
          <cell r="B3" t="str">
            <v>м2</v>
          </cell>
          <cell r="C3">
            <v>160</v>
          </cell>
        </row>
        <row r="4">
          <cell r="A4" t="str">
            <v>Сборка СРМ</v>
          </cell>
          <cell r="B4" t="str">
            <v>к-т</v>
          </cell>
          <cell r="C4">
            <v>2000</v>
          </cell>
        </row>
        <row r="5">
          <cell r="A5" t="str">
            <v>Монтаж первого этажа здания</v>
          </cell>
          <cell r="B5" t="str">
            <v>к-т</v>
          </cell>
          <cell r="C5">
            <v>2000</v>
          </cell>
        </row>
        <row r="6">
          <cell r="A6" t="str">
            <v>Монтаж второго и третьего этажа здания</v>
          </cell>
          <cell r="B6" t="str">
            <v>к-т</v>
          </cell>
          <cell r="C6">
            <v>3000</v>
          </cell>
        </row>
        <row r="7">
          <cell r="A7" t="str">
            <v>Эксплуатация автокрана</v>
          </cell>
          <cell r="B7" t="str">
            <v>маш-час</v>
          </cell>
          <cell r="C7">
            <v>2000</v>
          </cell>
        </row>
        <row r="8">
          <cell r="A8" t="str">
            <v>Сэндвич-панели б=150 мм</v>
          </cell>
          <cell r="B8" t="str">
            <v>м2</v>
          </cell>
          <cell r="C8">
            <v>1300</v>
          </cell>
        </row>
        <row r="9">
          <cell r="A9" t="str">
            <v>Сэндвич-панели б=200 мм</v>
          </cell>
          <cell r="B9" t="str">
            <v>м2</v>
          </cell>
          <cell r="C9">
            <v>1500</v>
          </cell>
        </row>
        <row r="10">
          <cell r="A10" t="str">
            <v>Сэндвич-панели б=100 мм</v>
          </cell>
          <cell r="B10" t="str">
            <v>м2</v>
          </cell>
          <cell r="C10">
            <v>1100</v>
          </cell>
        </row>
        <row r="11">
          <cell r="A11" t="str">
            <v>Полный модуль, 6,229х2,434м, б=100мм</v>
          </cell>
          <cell r="B11" t="str">
            <v>к-т</v>
          </cell>
          <cell r="C11">
            <v>141750</v>
          </cell>
        </row>
        <row r="12">
          <cell r="A12" t="str">
            <v>Модуль без 1 длинной стороны, 6,229х2,434м, б=100мм</v>
          </cell>
          <cell r="B12" t="str">
            <v>к-т</v>
          </cell>
          <cell r="C12">
            <v>124740</v>
          </cell>
        </row>
        <row r="13">
          <cell r="A13" t="str">
            <v>Модуль без 1 короткой стороны, 6,229х2,434м, б=100мм</v>
          </cell>
          <cell r="B13" t="str">
            <v>к-т</v>
          </cell>
          <cell r="C13">
            <v>134662.5</v>
          </cell>
        </row>
        <row r="14">
          <cell r="A14" t="str">
            <v>Модуль без 2 длинных сторон, 6,229х2,434м, б=100мм</v>
          </cell>
          <cell r="B14" t="str">
            <v>к-т</v>
          </cell>
          <cell r="C14">
            <v>106312.5</v>
          </cell>
        </row>
        <row r="15">
          <cell r="A15" t="str">
            <v>Модуль без 2 коротких сторон, 6,229х2,434м, б=100мм</v>
          </cell>
          <cell r="B15" t="str">
            <v>к-т</v>
          </cell>
          <cell r="C15">
            <v>120487.5</v>
          </cell>
        </row>
        <row r="16">
          <cell r="A16" t="str">
            <v>Модуль без 1 длинной и 1короткой стороны, 6,229х2,434м, б=100мм</v>
          </cell>
          <cell r="B16" t="str">
            <v>к-т</v>
          </cell>
          <cell r="C16">
            <v>114817.5</v>
          </cell>
        </row>
        <row r="17">
          <cell r="A17" t="str">
            <v>Модуль без 2 длинных и 1короткой стороны, 6,229х2,434м, б=100мм</v>
          </cell>
          <cell r="B17" t="str">
            <v>к-т</v>
          </cell>
          <cell r="C17">
            <v>102060</v>
          </cell>
        </row>
        <row r="18">
          <cell r="A18" t="str">
            <v>Модуль без 2 коротких и 1длинной стороны, 6,229х2,434м, б=100мм</v>
          </cell>
          <cell r="B18" t="str">
            <v>к-т</v>
          </cell>
          <cell r="C18">
            <v>113400</v>
          </cell>
        </row>
        <row r="19">
          <cell r="A19" t="str">
            <v>Кассета кровли, б=100мм</v>
          </cell>
          <cell r="B19" t="str">
            <v>м2</v>
          </cell>
          <cell r="C19">
            <v>2782.5</v>
          </cell>
        </row>
        <row r="20">
          <cell r="A20" t="str">
            <v>Кассета пола, б=100мм</v>
          </cell>
          <cell r="B20" t="str">
            <v>м2</v>
          </cell>
          <cell r="C20">
            <v>2782.5</v>
          </cell>
        </row>
        <row r="21">
          <cell r="A21" t="str">
            <v>Тамбур 2*2м, б=100мм</v>
          </cell>
          <cell r="B21" t="str">
            <v>к-т</v>
          </cell>
          <cell r="C21">
            <v>35280</v>
          </cell>
        </row>
        <row r="22">
          <cell r="A22" t="str">
            <v>Тамбур 2*1,5м, б=100мм</v>
          </cell>
          <cell r="B22" t="str">
            <v>к-т</v>
          </cell>
          <cell r="C22">
            <v>26460</v>
          </cell>
        </row>
        <row r="23">
          <cell r="A23" t="str">
            <v>Полный модуль, 6,229х2,434м, б=150мм</v>
          </cell>
          <cell r="B23" t="str">
            <v>к-т</v>
          </cell>
          <cell r="C23">
            <v>163012.5</v>
          </cell>
        </row>
        <row r="24">
          <cell r="A24" t="str">
            <v>Модуль без 1 длинной стороны, 6,229х2,434м, б=150мм</v>
          </cell>
          <cell r="B24" t="str">
            <v>к-т</v>
          </cell>
          <cell r="C24">
            <v>143451</v>
          </cell>
        </row>
        <row r="25">
          <cell r="A25" t="str">
            <v>Модуль без 1 короткой стороны, 6,229х2,434м, б=150мм</v>
          </cell>
          <cell r="B25" t="str">
            <v>к-т</v>
          </cell>
          <cell r="C25">
            <v>154862.39999999999</v>
          </cell>
        </row>
        <row r="26">
          <cell r="A26" t="str">
            <v>Модуль без 2 длинных сторон, 6,229х2,434м, б=150мм</v>
          </cell>
          <cell r="B26" t="str">
            <v>к-т</v>
          </cell>
          <cell r="C26">
            <v>122259.90000000001</v>
          </cell>
        </row>
        <row r="27">
          <cell r="A27" t="str">
            <v>Модуль без 2 коротких сторон, 6,229х2,434м, б=150мм</v>
          </cell>
          <cell r="B27" t="str">
            <v>к-т</v>
          </cell>
          <cell r="C27">
            <v>138561.15</v>
          </cell>
        </row>
        <row r="28">
          <cell r="A28" t="str">
            <v>Модуль без 1 длинной и 1короткой стороны, 6,229х2,434м, б=150мм</v>
          </cell>
          <cell r="B28" t="str">
            <v>к-т</v>
          </cell>
          <cell r="C28">
            <v>132040.65</v>
          </cell>
        </row>
        <row r="29">
          <cell r="A29" t="str">
            <v>Модуль без 2 длинных и 1короткой стороны, 6,229х2,434м, б=150мм</v>
          </cell>
          <cell r="B29" t="str">
            <v>к-т</v>
          </cell>
          <cell r="C29">
            <v>12369</v>
          </cell>
        </row>
        <row r="30">
          <cell r="A30" t="str">
            <v>Модуль без 2 коротких и 1длинной стороны, 6,229х2,434м, б=150мм</v>
          </cell>
          <cell r="B30" t="str">
            <v>к-т</v>
          </cell>
          <cell r="C30">
            <v>130410</v>
          </cell>
        </row>
        <row r="31">
          <cell r="A31" t="str">
            <v>Кассета кровли, б=150мм</v>
          </cell>
          <cell r="B31" t="str">
            <v>м2</v>
          </cell>
          <cell r="C31">
            <v>2940</v>
          </cell>
        </row>
        <row r="32">
          <cell r="A32" t="str">
            <v>Кассета пола, б=150мм</v>
          </cell>
          <cell r="B32" t="str">
            <v>м2</v>
          </cell>
          <cell r="C32">
            <v>2940</v>
          </cell>
        </row>
        <row r="33">
          <cell r="A33" t="str">
            <v>Тамбур 2*2м, б=150мм</v>
          </cell>
          <cell r="B33" t="str">
            <v>к-т</v>
          </cell>
          <cell r="C33">
            <v>40572</v>
          </cell>
        </row>
        <row r="34">
          <cell r="A34" t="str">
            <v>Тамбур 2*1,5м, б=150мм</v>
          </cell>
          <cell r="B34" t="str">
            <v>к-т</v>
          </cell>
          <cell r="C34">
            <v>30429</v>
          </cell>
        </row>
        <row r="35">
          <cell r="A35" t="str">
            <v>Полный модуль, 6,229х2,434м, б=200мм</v>
          </cell>
          <cell r="B35" t="str">
            <v>к-т</v>
          </cell>
          <cell r="C35">
            <v>184275</v>
          </cell>
        </row>
        <row r="36">
          <cell r="A36" t="str">
            <v>Модуль без 1 длинной стороны, 6,229х2,434м, б=200мм</v>
          </cell>
          <cell r="B36" t="str">
            <v>к-т</v>
          </cell>
          <cell r="C36">
            <v>162162</v>
          </cell>
        </row>
        <row r="37">
          <cell r="A37" t="str">
            <v>Модуль без 1 короткой стороны, 6,229х2,434м, б=200мм</v>
          </cell>
          <cell r="B37" t="str">
            <v>к-т</v>
          </cell>
          <cell r="C37">
            <v>175061.25</v>
          </cell>
        </row>
        <row r="38">
          <cell r="A38" t="str">
            <v>Модуль без 2 длинных сторон, 6,229х2,434м, б=200мм</v>
          </cell>
          <cell r="B38" t="str">
            <v>к-т</v>
          </cell>
          <cell r="C38">
            <v>138206.25</v>
          </cell>
        </row>
        <row r="39">
          <cell r="A39" t="str">
            <v>Модуль без 2 коротких сторон, 6,229х2,434м, б=200мм</v>
          </cell>
          <cell r="B39" t="str">
            <v>к-т</v>
          </cell>
          <cell r="C39">
            <v>156633.75</v>
          </cell>
        </row>
        <row r="40">
          <cell r="A40" t="str">
            <v>Модуль без 1 длинной и 1короткой стороны, 6,229х2,434м, б=200мм</v>
          </cell>
          <cell r="B40" t="str">
            <v>к-т</v>
          </cell>
          <cell r="C40">
            <v>149262.75</v>
          </cell>
        </row>
        <row r="41">
          <cell r="A41" t="str">
            <v>Модуль без 2 длинных и 1короткой стороны, 6,229х2,434м, б=200мм</v>
          </cell>
          <cell r="B41" t="str">
            <v>к-т</v>
          </cell>
          <cell r="C41">
            <v>132678</v>
          </cell>
        </row>
        <row r="42">
          <cell r="A42" t="str">
            <v>Модуль без 2 коротких и 1длинной стороны, 6,229х2,434м, б=200мм</v>
          </cell>
          <cell r="B42" t="str">
            <v>к-т</v>
          </cell>
          <cell r="C42">
            <v>147420</v>
          </cell>
        </row>
        <row r="43">
          <cell r="A43" t="str">
            <v>Кассета кровли, б=200мм</v>
          </cell>
          <cell r="B43" t="str">
            <v>м2</v>
          </cell>
          <cell r="C43">
            <v>3097.5</v>
          </cell>
        </row>
        <row r="44">
          <cell r="A44" t="str">
            <v>Кассета пола, б=200мм</v>
          </cell>
          <cell r="B44" t="str">
            <v>м2</v>
          </cell>
          <cell r="C44">
            <v>3097.5</v>
          </cell>
        </row>
        <row r="45">
          <cell r="A45" t="str">
            <v>Тамбур 2*2м, б=200мм</v>
          </cell>
          <cell r="B45" t="str">
            <v>к-т</v>
          </cell>
          <cell r="C45">
            <v>45864</v>
          </cell>
        </row>
        <row r="46">
          <cell r="A46" t="str">
            <v>Тамбур 2*1,5м, б=200мм</v>
          </cell>
          <cell r="B46" t="str">
            <v>к-т</v>
          </cell>
          <cell r="C46">
            <v>34398</v>
          </cell>
        </row>
        <row r="47">
          <cell r="A47" t="str">
            <v>Полный модуль, 6,229х2,434м, б=250мм</v>
          </cell>
          <cell r="B47" t="str">
            <v>к-т</v>
          </cell>
          <cell r="C47">
            <v>205537.5</v>
          </cell>
        </row>
        <row r="48">
          <cell r="A48" t="str">
            <v>Модуль без 1 длинной стороны, 6,229х2,434м, б=250мм</v>
          </cell>
          <cell r="B48" t="str">
            <v>к-т</v>
          </cell>
          <cell r="C48">
            <v>180873</v>
          </cell>
        </row>
        <row r="49">
          <cell r="A49" t="str">
            <v>Модуль без 1 короткой стороны, 6,229х2,434м, б=250мм</v>
          </cell>
          <cell r="B49" t="str">
            <v>к-т</v>
          </cell>
          <cell r="C49">
            <v>195261.15</v>
          </cell>
        </row>
        <row r="50">
          <cell r="A50" t="str">
            <v>Модуль без 2 длинных сторон, 6,229х2,434м, б=250мм</v>
          </cell>
          <cell r="B50" t="str">
            <v>к-т</v>
          </cell>
          <cell r="C50">
            <v>154153.65</v>
          </cell>
        </row>
        <row r="51">
          <cell r="A51" t="str">
            <v>Модуль без 2 коротких сторон, 6,229х2,434м, б=250мм</v>
          </cell>
          <cell r="B51" t="str">
            <v>к-т</v>
          </cell>
          <cell r="C51">
            <v>174707.4</v>
          </cell>
        </row>
        <row r="52">
          <cell r="A52" t="str">
            <v>Модуль без 1 длинной и 1короткой стороны, 6,229х2,434м, б=250мм</v>
          </cell>
          <cell r="B52" t="str">
            <v>к-т</v>
          </cell>
          <cell r="C52">
            <v>166485.9</v>
          </cell>
        </row>
        <row r="53">
          <cell r="A53" t="str">
            <v>Модуль без 2 длинных и 1короткой стороны, 6,229х2,434м, б=250мм</v>
          </cell>
          <cell r="B53" t="str">
            <v>к-т</v>
          </cell>
          <cell r="C53">
            <v>147987</v>
          </cell>
        </row>
        <row r="54">
          <cell r="A54" t="str">
            <v>Модуль без 2 коротких и 1длинной стороны, 6,229х2,434м, б=250мм</v>
          </cell>
          <cell r="B54" t="str">
            <v>к-т</v>
          </cell>
          <cell r="C54">
            <v>164430</v>
          </cell>
        </row>
        <row r="55">
          <cell r="A55" t="str">
            <v>Кассета кровли, б=250мм</v>
          </cell>
          <cell r="B55" t="str">
            <v>м2</v>
          </cell>
          <cell r="C55">
            <v>3255</v>
          </cell>
        </row>
        <row r="56">
          <cell r="A56" t="str">
            <v>Кассета пола, б=250мм</v>
          </cell>
          <cell r="B56" t="str">
            <v>м2</v>
          </cell>
          <cell r="C56">
            <v>3255</v>
          </cell>
        </row>
        <row r="57">
          <cell r="A57" t="str">
            <v>Тамбур 2*2м, б=250мм</v>
          </cell>
          <cell r="B57" t="str">
            <v>к-т</v>
          </cell>
          <cell r="C57">
            <v>51156</v>
          </cell>
        </row>
      </sheetData>
      <sheetData sheetId="6">
        <row r="1">
          <cell r="A1">
            <v>0</v>
          </cell>
          <cell r="B1">
            <v>0</v>
          </cell>
          <cell r="C1">
            <v>0</v>
          </cell>
        </row>
        <row r="2">
          <cell r="A2" t="str">
            <v>Монтаж сендвичпанелей кровельных</v>
          </cell>
          <cell r="B2" t="str">
            <v>м2</v>
          </cell>
          <cell r="C2">
            <v>180</v>
          </cell>
        </row>
        <row r="3">
          <cell r="A3" t="str">
            <v>Монтаж кровли (двухскатная)</v>
          </cell>
          <cell r="B3" t="str">
            <v>м2</v>
          </cell>
          <cell r="C3">
            <v>250</v>
          </cell>
        </row>
        <row r="4">
          <cell r="A4" t="str">
            <v>Устройство водостока</v>
          </cell>
          <cell r="B4" t="str">
            <v>м</v>
          </cell>
          <cell r="C4">
            <v>120</v>
          </cell>
        </row>
        <row r="5">
          <cell r="A5" t="str">
            <v>Монтаж металлоконструкций</v>
          </cell>
          <cell r="B5" t="str">
            <v>тн</v>
          </cell>
          <cell r="C5">
            <v>7000</v>
          </cell>
        </row>
        <row r="6">
          <cell r="A6" t="str">
            <v>Эксплуатация автокрана</v>
          </cell>
          <cell r="B6" t="str">
            <v>маш-час</v>
          </cell>
          <cell r="C6">
            <v>2000</v>
          </cell>
        </row>
        <row r="7">
          <cell r="A7" t="str">
            <v>Сэндвичпанели б=150 мм</v>
          </cell>
          <cell r="B7" t="str">
            <v>м2</v>
          </cell>
          <cell r="C7">
            <v>1300</v>
          </cell>
        </row>
        <row r="8">
          <cell r="A8" t="str">
            <v>Сэндвичпанели б=200 мм</v>
          </cell>
          <cell r="B8" t="str">
            <v>м2</v>
          </cell>
          <cell r="C8">
            <v>1500</v>
          </cell>
        </row>
        <row r="9">
          <cell r="A9" t="str">
            <v>Сэндвичпанели б=100 мм</v>
          </cell>
          <cell r="B9" t="str">
            <v>м2</v>
          </cell>
          <cell r="C9">
            <v>1100</v>
          </cell>
        </row>
        <row r="10">
          <cell r="A10" t="str">
            <v>Крепеж, доборные, пена и тд</v>
          </cell>
          <cell r="B10" t="str">
            <v>компл</v>
          </cell>
          <cell r="C10">
            <v>190</v>
          </cell>
        </row>
        <row r="11">
          <cell r="A11" t="str">
            <v xml:space="preserve">    профнастил оцинкованный Н1147500,9</v>
          </cell>
          <cell r="B11" t="str">
            <v>м2</v>
          </cell>
          <cell r="C11">
            <v>322.02999999999997</v>
          </cell>
        </row>
        <row r="12">
          <cell r="A12" t="str">
            <v>Профлист Н44</v>
          </cell>
          <cell r="B12" t="str">
            <v>м2</v>
          </cell>
          <cell r="C12">
            <v>370</v>
          </cell>
        </row>
        <row r="13">
          <cell r="A13" t="str">
            <v xml:space="preserve">    профнастил оцинкованный с2110000,7</v>
          </cell>
          <cell r="B13" t="str">
            <v>м2</v>
          </cell>
          <cell r="C13">
            <v>322.02999999999997</v>
          </cell>
        </row>
        <row r="14">
          <cell r="A14" t="str">
            <v xml:space="preserve">    Бикрост ЭПП 15 м</v>
          </cell>
          <cell r="B14" t="str">
            <v>м2</v>
          </cell>
          <cell r="C14">
            <v>69</v>
          </cell>
        </row>
        <row r="15">
          <cell r="A15" t="str">
            <v xml:space="preserve">    разделительный слой из пленки геотекстиль</v>
          </cell>
          <cell r="B15" t="str">
            <v>м2</v>
          </cell>
          <cell r="C15">
            <v>31.36</v>
          </cell>
        </row>
        <row r="16">
          <cell r="A16" t="str">
            <v xml:space="preserve">    мембрана ПЛАСТФОИЛ NORD 1.2мм</v>
          </cell>
          <cell r="B16" t="str">
            <v>м2</v>
          </cell>
          <cell r="C16">
            <v>110.17</v>
          </cell>
        </row>
        <row r="17">
          <cell r="A17" t="str">
            <v xml:space="preserve">    минеральная плита Лайнрок РУФ Н</v>
          </cell>
          <cell r="B17" t="str">
            <v>м3</v>
          </cell>
          <cell r="C17">
            <v>4406.78</v>
          </cell>
        </row>
        <row r="18">
          <cell r="A18" t="str">
            <v xml:space="preserve">    плиты пеноплекс 100мм</v>
          </cell>
          <cell r="B18" t="str">
            <v>м3</v>
          </cell>
          <cell r="C18">
            <v>3474.58</v>
          </cell>
        </row>
        <row r="19">
          <cell r="A19" t="str">
            <v xml:space="preserve">    минераловатные плиты Лайнрок руф 50мм</v>
          </cell>
          <cell r="B19" t="str">
            <v>м3</v>
          </cell>
          <cell r="C19">
            <v>4406.78</v>
          </cell>
        </row>
        <row r="20">
          <cell r="A20" t="str">
            <v>доборный элемент 0,7*...</v>
          </cell>
          <cell r="B20" t="str">
            <v>м.п.</v>
          </cell>
          <cell r="C20">
            <v>212.71</v>
          </cell>
        </row>
        <row r="21">
          <cell r="A21" t="str">
            <v xml:space="preserve">    доборный элемент 0,7*700мм</v>
          </cell>
          <cell r="B21" t="str">
            <v>м.п.</v>
          </cell>
          <cell r="C21">
            <v>212.71</v>
          </cell>
        </row>
        <row r="22">
          <cell r="A22" t="str">
            <v xml:space="preserve">    доборный элемент 0,7*500мм</v>
          </cell>
          <cell r="B22" t="str">
            <v>м.п.</v>
          </cell>
          <cell r="C22">
            <v>212.71</v>
          </cell>
        </row>
        <row r="23">
          <cell r="A23" t="str">
            <v>швеллер 10</v>
          </cell>
          <cell r="B23" t="str">
            <v>т</v>
          </cell>
          <cell r="C23">
            <v>24576.27</v>
          </cell>
        </row>
        <row r="24">
          <cell r="A24" t="str">
            <v>Водосток</v>
          </cell>
          <cell r="B24" t="str">
            <v>м</v>
          </cell>
          <cell r="C24">
            <v>210</v>
          </cell>
        </row>
        <row r="25">
          <cell r="A25" t="str">
            <v>Пиломатериал, доска</v>
          </cell>
          <cell r="B25" t="str">
            <v>м3</v>
          </cell>
          <cell r="C25">
            <v>6500</v>
          </cell>
        </row>
        <row r="26">
          <cell r="A26" t="str">
            <v>Конструкции металлические ферм</v>
          </cell>
          <cell r="B26" t="str">
            <v>тн</v>
          </cell>
          <cell r="C26">
            <v>42000</v>
          </cell>
        </row>
        <row r="27">
          <cell r="A27" t="str">
            <v>Конструкции металлические крыльц 1,2м</v>
          </cell>
          <cell r="B27" t="str">
            <v>к-т</v>
          </cell>
          <cell r="C27">
            <v>23887.5</v>
          </cell>
        </row>
        <row r="28">
          <cell r="A28" t="str">
            <v>Конструкции металлические въездных пандусов 1,2м</v>
          </cell>
          <cell r="B28" t="str">
            <v>тн</v>
          </cell>
          <cell r="C28">
            <v>66500</v>
          </cell>
        </row>
        <row r="29">
          <cell r="A29">
            <v>0</v>
          </cell>
          <cell r="B29">
            <v>0</v>
          </cell>
          <cell r="C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</row>
      </sheetData>
      <sheetData sheetId="7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Монтаж дверей</v>
          </cell>
          <cell r="B2" t="str">
            <v>шт</v>
          </cell>
          <cell r="C2">
            <v>1000</v>
          </cell>
        </row>
        <row r="3">
          <cell r="A3" t="str">
            <v>Монтаж дверей стальных</v>
          </cell>
          <cell r="B3" t="str">
            <v>шт</v>
          </cell>
          <cell r="C3">
            <v>1900</v>
          </cell>
        </row>
        <row r="4">
          <cell r="A4" t="str">
            <v>Дверь стальная Витязь (Златомир) селекция 0,91*2,1</v>
          </cell>
          <cell r="B4" t="str">
            <v>шт</v>
          </cell>
          <cell r="C4">
            <v>13500</v>
          </cell>
        </row>
        <row r="5">
          <cell r="A5" t="str">
            <v>Дверь внутренняя</v>
          </cell>
          <cell r="B5" t="str">
            <v>шт</v>
          </cell>
          <cell r="C5">
            <v>5000</v>
          </cell>
        </row>
        <row r="6">
          <cell r="A6" t="str">
            <v>Двери входная металлическая утеплённая 1,31*2,1</v>
          </cell>
          <cell r="B6" t="str">
            <v>шт</v>
          </cell>
          <cell r="C6">
            <v>17500</v>
          </cell>
        </row>
        <row r="7">
          <cell r="A7" t="str">
            <v>Дверь внутренняя межкомнатная, мазонитовая, 0,71*2,1</v>
          </cell>
          <cell r="B7" t="str">
            <v>шт</v>
          </cell>
          <cell r="C7">
            <v>3800</v>
          </cell>
        </row>
        <row r="8">
          <cell r="A8" t="str">
            <v>Дверь Гладкая ПВХ (фабрика "Verda" г. Одинцово), 0,71*2,1</v>
          </cell>
          <cell r="B8" t="str">
            <v>шт</v>
          </cell>
          <cell r="C8">
            <v>2100</v>
          </cell>
        </row>
        <row r="9">
          <cell r="A9" t="str">
            <v>Дверь стальная Витязь (Ярополк ДС) г. Воронеж, 1,31*2,1</v>
          </cell>
          <cell r="B9" t="str">
            <v>шт</v>
          </cell>
          <cell r="C9">
            <v>17700</v>
          </cell>
        </row>
        <row r="10">
          <cell r="A10" t="str">
            <v>Двери входная металлическая утеплённая 1,81*2,1</v>
          </cell>
          <cell r="B10" t="str">
            <v>шт</v>
          </cell>
          <cell r="C10">
            <v>24600</v>
          </cell>
        </row>
        <row r="11">
          <cell r="A11" t="str">
            <v>Дверь Гладкая ПВХ (фабрика "Verda" г. Одинцово), 1,31*2,1</v>
          </cell>
          <cell r="B11" t="str">
            <v>шт</v>
          </cell>
          <cell r="C11">
            <v>3800</v>
          </cell>
        </row>
      </sheetData>
      <sheetData sheetId="8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Окна ПВХ</v>
          </cell>
          <cell r="B2" t="str">
            <v>м2</v>
          </cell>
          <cell r="C2">
            <v>4000</v>
          </cell>
        </row>
        <row r="3">
          <cell r="A3" t="str">
            <v>Монтаж окон</v>
          </cell>
          <cell r="B3" t="str">
            <v>м2</v>
          </cell>
          <cell r="C3">
            <v>800</v>
          </cell>
        </row>
      </sheetData>
      <sheetData sheetId="9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Ворота (роллеты) 4х4,5</v>
          </cell>
          <cell r="B2" t="str">
            <v>шт</v>
          </cell>
          <cell r="C2">
            <v>100000</v>
          </cell>
        </row>
        <row r="3">
          <cell r="A3" t="str">
            <v>Монтаж ворот</v>
          </cell>
          <cell r="B3" t="str">
            <v>шт</v>
          </cell>
          <cell r="C3">
            <v>8000</v>
          </cell>
        </row>
      </sheetData>
      <sheetData sheetId="10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Монтаж сендвич-панелей перегородок</v>
          </cell>
          <cell r="B3" t="str">
            <v>м2</v>
          </cell>
          <cell r="C3">
            <v>120</v>
          </cell>
        </row>
      </sheetData>
      <sheetData sheetId="1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СТЕНЫ </v>
          </cell>
        </row>
        <row r="3">
          <cell r="A3" t="str">
            <v>Монтаж облицовки стен кафелем</v>
          </cell>
          <cell r="B3" t="str">
            <v>м2</v>
          </cell>
          <cell r="C3">
            <v>480</v>
          </cell>
        </row>
        <row r="4">
          <cell r="A4" t="str">
            <v>Монтаж облицовки стен</v>
          </cell>
          <cell r="B4" t="str">
            <v>м2</v>
          </cell>
          <cell r="C4">
            <v>150</v>
          </cell>
        </row>
        <row r="5">
          <cell r="A5" t="str">
            <v>Панели ПВХ , 165р/м2</v>
          </cell>
          <cell r="B5" t="str">
            <v>м2</v>
          </cell>
          <cell r="C5">
            <v>165</v>
          </cell>
        </row>
        <row r="6">
          <cell r="A6" t="str">
            <v>Панель МДФ Кроностар Стандарт, 173р/м2</v>
          </cell>
          <cell r="B6" t="str">
            <v>м2</v>
          </cell>
          <cell r="C6">
            <v>173</v>
          </cell>
        </row>
        <row r="7">
          <cell r="A7" t="str">
            <v>Панель стеновая МДФ Бук восточный 2700*240*6, 163р/м2</v>
          </cell>
          <cell r="B7" t="str">
            <v>м2</v>
          </cell>
          <cell r="C7">
            <v>163</v>
          </cell>
        </row>
        <row r="8">
          <cell r="A8" t="str">
            <v>Вагонка ПВХ Белая 100 мм (для помещ.с влажным режимом), 120р/м2</v>
          </cell>
          <cell r="B8" t="str">
            <v>м2</v>
          </cell>
          <cell r="C8">
            <v>120</v>
          </cell>
        </row>
        <row r="9">
          <cell r="A9" t="str">
            <v>Плитка настенная Береста желтая 20*30, 414р/м2</v>
          </cell>
          <cell r="B9" t="str">
            <v>м2</v>
          </cell>
          <cell r="C9">
            <v>414</v>
          </cell>
        </row>
        <row r="10">
          <cell r="A10" t="str">
            <v>Плитка настенная Сахара песочная 25*33, 356р/м2</v>
          </cell>
          <cell r="B10" t="str">
            <v>м2</v>
          </cell>
          <cell r="C10">
            <v>356</v>
          </cell>
        </row>
        <row r="11">
          <cell r="A11" t="str">
            <v>Керабуд Оникс 3</v>
          </cell>
          <cell r="C11">
            <v>450</v>
          </cell>
        </row>
        <row r="12">
          <cell r="A12" t="str">
            <v>Стекломагниевый лист, 130р/м2</v>
          </cell>
          <cell r="B12" t="str">
            <v>м2</v>
          </cell>
          <cell r="C12">
            <v>130</v>
          </cell>
        </row>
        <row r="13">
          <cell r="A13" t="str">
            <v>ЕвроВагонка 14х90х2500, 235р/м2</v>
          </cell>
          <cell r="B13" t="str">
            <v>м2</v>
          </cell>
          <cell r="C13">
            <v>235</v>
          </cell>
        </row>
        <row r="14">
          <cell r="A14" t="str">
            <v>ЦСП 10мм* 1200*3600, окрашенные декоративной краской св. серого цвета</v>
          </cell>
          <cell r="B14" t="str">
            <v>м2</v>
          </cell>
          <cell r="C14">
            <v>300</v>
          </cell>
        </row>
        <row r="15">
          <cell r="A15" t="str">
            <v>Нофломат, светлых тонов</v>
          </cell>
          <cell r="B15" t="str">
            <v>м2</v>
          </cell>
          <cell r="C15">
            <v>570</v>
          </cell>
        </row>
        <row r="16">
          <cell r="A16" t="str">
            <v>Существующие стены перегородок, без облицовки</v>
          </cell>
          <cell r="B16" t="str">
            <v>м2</v>
          </cell>
          <cell r="C16">
            <v>0</v>
          </cell>
        </row>
        <row r="17">
          <cell r="A17" t="str">
            <v>Комплектующие для подсистемы (кронштейны, профиль, соединители, саморезы)</v>
          </cell>
          <cell r="B17" t="str">
            <v>м2</v>
          </cell>
          <cell r="C17">
            <v>75</v>
          </cell>
        </row>
        <row r="18">
          <cell r="A18" t="str">
            <v>ПОЛ</v>
          </cell>
        </row>
        <row r="19">
          <cell r="A19" t="str">
            <v>Линолеум</v>
          </cell>
          <cell r="B19" t="str">
            <v>м2</v>
          </cell>
          <cell r="C19">
            <v>430</v>
          </cell>
        </row>
        <row r="20">
          <cell r="A20" t="str">
            <v>ЦСП 10мм* 1200*3600</v>
          </cell>
          <cell r="B20" t="str">
            <v>м2</v>
          </cell>
          <cell r="C20">
            <v>230</v>
          </cell>
        </row>
        <row r="21">
          <cell r="A21" t="str">
            <v>Износостойкий линолеум</v>
          </cell>
          <cell r="B21" t="str">
            <v>м2</v>
          </cell>
          <cell r="C21">
            <v>400</v>
          </cell>
        </row>
        <row r="22">
          <cell r="A22" t="str">
            <v>Плитка для пола</v>
          </cell>
          <cell r="B22" t="str">
            <v>м2</v>
          </cell>
          <cell r="C22">
            <v>485</v>
          </cell>
        </row>
        <row r="23">
          <cell r="A23" t="str">
            <v>Плитка для пола керабуд Астория 3П 30*30, 539р/м2</v>
          </cell>
          <cell r="B23" t="str">
            <v>м2</v>
          </cell>
          <cell r="C23">
            <v>539</v>
          </cell>
        </row>
        <row r="24">
          <cell r="A24" t="str">
            <v>Плитка для пола Соло Крема 300*300, 599р/м2</v>
          </cell>
          <cell r="B24" t="str">
            <v>м2</v>
          </cell>
          <cell r="C24">
            <v>599</v>
          </cell>
        </row>
        <row r="25">
          <cell r="A25" t="str">
            <v>Просечно-вытяжной лист 410 от производителя, Ст3 (венткамера, эл.щитовая, тепловой узел)</v>
          </cell>
          <cell r="B25" t="str">
            <v>м2</v>
          </cell>
          <cell r="C25">
            <v>728</v>
          </cell>
        </row>
        <row r="26">
          <cell r="A26" t="str">
            <v xml:space="preserve">Лист г/к 5 рифленый ГОСТ 8568-77 1500х6000 3СП </v>
          </cell>
          <cell r="B26" t="str">
            <v>м2</v>
          </cell>
          <cell r="C26">
            <v>1080</v>
          </cell>
        </row>
        <row r="27">
          <cell r="A27" t="str">
            <v>Грязезащитное резиновое покрытие</v>
          </cell>
          <cell r="B27" t="str">
            <v>м2</v>
          </cell>
          <cell r="C27">
            <v>350</v>
          </cell>
        </row>
        <row r="28">
          <cell r="A28" t="str">
            <v>Монтаж стального покрытия</v>
          </cell>
          <cell r="B28" t="str">
            <v>м2</v>
          </cell>
          <cell r="C28">
            <v>360</v>
          </cell>
        </row>
        <row r="29">
          <cell r="A29" t="str">
            <v>Укладка линолиума, плинтусов, порожкев</v>
          </cell>
          <cell r="B29" t="str">
            <v>м2</v>
          </cell>
          <cell r="C29">
            <v>100</v>
          </cell>
        </row>
        <row r="30">
          <cell r="A30" t="str">
            <v>Укладка грязезащитного покрытия</v>
          </cell>
          <cell r="B30" t="str">
            <v>м2</v>
          </cell>
          <cell r="C30">
            <v>120</v>
          </cell>
        </row>
        <row r="31">
          <cell r="A31" t="str">
            <v>Укладка ЦСП</v>
          </cell>
          <cell r="B31" t="str">
            <v>м2</v>
          </cell>
          <cell r="C31">
            <v>130</v>
          </cell>
        </row>
        <row r="32">
          <cell r="A32" t="str">
            <v>Укладка кафеля на пол</v>
          </cell>
          <cell r="B32" t="str">
            <v>м2</v>
          </cell>
          <cell r="C32">
            <v>450</v>
          </cell>
        </row>
        <row r="33">
          <cell r="A33" t="str">
            <v>ПОТОЛОК</v>
          </cell>
        </row>
        <row r="34">
          <cell r="A34" t="str">
            <v>Монтаж облицовки потолков</v>
          </cell>
          <cell r="B34" t="str">
            <v>м2</v>
          </cell>
          <cell r="C34">
            <v>180</v>
          </cell>
        </row>
        <row r="35">
          <cell r="A35" t="str">
            <v>Панели ПВХ (для помещений с влажным режимом)</v>
          </cell>
          <cell r="B35" t="str">
            <v>м2</v>
          </cell>
          <cell r="C35">
            <v>165</v>
          </cell>
        </row>
        <row r="36">
          <cell r="A36" t="str">
            <v>ЕвроВагонка 14х90х2500</v>
          </cell>
          <cell r="B36" t="str">
            <v>м2</v>
          </cell>
          <cell r="C36">
            <v>235</v>
          </cell>
        </row>
        <row r="37">
          <cell r="A37" t="str">
            <v>Армстронг, 165р/м2</v>
          </cell>
          <cell r="B37" t="str">
            <v>м2</v>
          </cell>
          <cell r="C37">
            <v>165</v>
          </cell>
        </row>
        <row r="38">
          <cell r="A38" t="str">
            <v>Подвесные потолки Армстронг Scala (Скала) 600*600*12 (кромка Board), 280р/м2</v>
          </cell>
          <cell r="B38" t="str">
            <v>м2</v>
          </cell>
          <cell r="C38">
            <v>280</v>
          </cell>
        </row>
        <row r="39">
          <cell r="A39" t="str">
            <v>Подвесные потолки Армстронг OASIS Plus (Оазис плюс) 600*600*12 (кромка Board), 300р/м2</v>
          </cell>
          <cell r="B39" t="str">
            <v>м2</v>
          </cell>
          <cell r="C39">
            <v>300</v>
          </cell>
        </row>
        <row r="40">
          <cell r="A40" t="str">
            <v>Подвесные потолки Армстронг OASIS (Оазис) 600*600*12 (кромка Board), 168р/м2</v>
          </cell>
          <cell r="B40" t="str">
            <v>м2</v>
          </cell>
          <cell r="C40">
            <v>168</v>
          </cell>
        </row>
        <row r="41">
          <cell r="A41" t="str">
            <v>Существующие конструкции потолка, без облицовки</v>
          </cell>
          <cell r="B41" t="str">
            <v>м2</v>
          </cell>
          <cell r="C41">
            <v>0</v>
          </cell>
        </row>
        <row r="42">
          <cell r="A42" t="str">
            <v>Комплектующие для подсистемы (кронштейны, профиль, соединители, саморезы...)</v>
          </cell>
          <cell r="B42" t="str">
            <v>м2</v>
          </cell>
          <cell r="C42">
            <v>75</v>
          </cell>
        </row>
        <row r="43">
          <cell r="A43" t="str">
            <v>Профлист НС10а.1100-
0,55 белого цвета</v>
          </cell>
          <cell r="B43" t="str">
            <v>м2</v>
          </cell>
          <cell r="C43">
            <v>250</v>
          </cell>
        </row>
        <row r="44">
          <cell r="A44" t="str">
            <v>ЦСП, окрашенные в/э краской белого цвета</v>
          </cell>
          <cell r="B44" t="str">
            <v>м2</v>
          </cell>
          <cell r="C44">
            <v>300</v>
          </cell>
        </row>
        <row r="45">
          <cell r="A45" t="str">
            <v>ГИПРОК Гипсокартон УК 3300х1200х12,5мм</v>
          </cell>
          <cell r="B45" t="str">
            <v>м2</v>
          </cell>
          <cell r="C45">
            <v>95.000000000000014</v>
          </cell>
        </row>
      </sheetData>
      <sheetData sheetId="1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Монтаж металлоконструкций крыльц</v>
          </cell>
          <cell r="B2" t="str">
            <v>тн</v>
          </cell>
          <cell r="C2">
            <v>9000</v>
          </cell>
        </row>
        <row r="3">
          <cell r="A3" t="str">
            <v>Крыльца 1,2м</v>
          </cell>
          <cell r="B3" t="str">
            <v>шт</v>
          </cell>
          <cell r="C3">
            <v>25000</v>
          </cell>
        </row>
        <row r="4">
          <cell r="A4" t="str">
            <v>Лестница для 2-х эт здания - 0,95тн</v>
          </cell>
          <cell r="B4" t="str">
            <v>шт</v>
          </cell>
          <cell r="C4">
            <v>73150</v>
          </cell>
        </row>
        <row r="5">
          <cell r="A5" t="str">
            <v>Металлоконструкции въздного пандуса - 2,7х2м - 0,4тн</v>
          </cell>
          <cell r="B5" t="str">
            <v>шт</v>
          </cell>
          <cell r="C5">
            <v>22800</v>
          </cell>
        </row>
        <row r="6">
          <cell r="A6" t="str">
            <v>Металлоконструкции входного крыльца - 2,3х2,3м - 0,4тн</v>
          </cell>
          <cell r="B6" t="str">
            <v>шт</v>
          </cell>
          <cell r="C6">
            <v>22800</v>
          </cell>
        </row>
        <row r="7">
          <cell r="A7" t="str">
            <v>Металлоконструкции входного крыльца - 2,3х2,3м - 0,4тн</v>
          </cell>
        </row>
        <row r="8">
          <cell r="A8" t="str">
            <v>Конструкции металлические крыльц 1,2м</v>
          </cell>
          <cell r="B8" t="str">
            <v>к-т</v>
          </cell>
          <cell r="C8">
            <v>23887.5</v>
          </cell>
        </row>
        <row r="9">
          <cell r="A9" t="str">
            <v>Конструкции металлические въездных пандусов 1,2м</v>
          </cell>
          <cell r="B9" t="str">
            <v>тн</v>
          </cell>
          <cell r="C9">
            <v>66500</v>
          </cell>
        </row>
        <row r="10">
          <cell r="A10" t="str">
            <v>Конструкции металлические навеса</v>
          </cell>
          <cell r="B10" t="str">
            <v>тн</v>
          </cell>
          <cell r="C10">
            <v>66500</v>
          </cell>
        </row>
        <row r="11">
          <cell r="A11" t="str">
            <v>Конструкции металлические ограждения</v>
          </cell>
          <cell r="B11" t="str">
            <v>тн</v>
          </cell>
          <cell r="C11">
            <v>66500</v>
          </cell>
        </row>
      </sheetData>
      <sheetData sheetId="13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Дополнительный профлист на отделку (потолок венткамеры, карнизы, цоколь и тд)</v>
          </cell>
          <cell r="B2" t="str">
            <v>м2</v>
          </cell>
          <cell r="C2">
            <v>400</v>
          </cell>
        </row>
        <row r="3">
          <cell r="A3" t="str">
            <v>Отделка профлистом</v>
          </cell>
          <cell r="B3" t="str">
            <v>м2</v>
          </cell>
          <cell r="C3">
            <v>120</v>
          </cell>
        </row>
        <row r="4">
          <cell r="A4" t="str">
            <v>Утеплитель пенополистирол 100 мм</v>
          </cell>
          <cell r="B4" t="str">
            <v>м3</v>
          </cell>
          <cell r="C4">
            <v>5000</v>
          </cell>
        </row>
        <row r="5">
          <cell r="A5" t="str">
            <v>Устройство утеплителя по периметру</v>
          </cell>
          <cell r="B5" t="str">
            <v>м3</v>
          </cell>
          <cell r="C5">
            <v>500</v>
          </cell>
        </row>
        <row r="6">
          <cell r="A6" t="str">
            <v>Щебень</v>
          </cell>
          <cell r="B6" t="str">
            <v>м3</v>
          </cell>
          <cell r="C6">
            <v>600</v>
          </cell>
        </row>
        <row r="7">
          <cell r="A7" t="str">
            <v>Устройство щебеночной подготовки под отмостку</v>
          </cell>
          <cell r="B7" t="str">
            <v>м3</v>
          </cell>
          <cell r="C7">
            <v>250</v>
          </cell>
        </row>
        <row r="8">
          <cell r="A8" t="str">
            <v>Бетон В 20</v>
          </cell>
          <cell r="B8" t="str">
            <v>м3</v>
          </cell>
          <cell r="C8">
            <v>4000</v>
          </cell>
        </row>
        <row r="9">
          <cell r="A9" t="str">
            <v>Устройство отмостки бетонной</v>
          </cell>
          <cell r="B9" t="str">
            <v>м3</v>
          </cell>
          <cell r="C9">
            <v>2000</v>
          </cell>
        </row>
      </sheetData>
      <sheetData sheetId="14">
        <row r="1">
          <cell r="B1" t="str">
            <v>-</v>
          </cell>
          <cell r="C1">
            <v>0</v>
          </cell>
        </row>
        <row r="2">
          <cell r="A2" t="str">
            <v xml:space="preserve">    1200 ARCTIC LED Светильник</v>
          </cell>
          <cell r="B2" t="str">
            <v>шт</v>
          </cell>
          <cell r="C2">
            <v>5791.97</v>
          </cell>
        </row>
        <row r="3">
          <cell r="A3" t="str">
            <v xml:space="preserve">    1500 ARCTIC LED Светильник</v>
          </cell>
          <cell r="B3" t="str">
            <v>шт</v>
          </cell>
          <cell r="C3">
            <v>7918.72</v>
          </cell>
        </row>
        <row r="4">
          <cell r="A4" t="str">
            <v xml:space="preserve">    1ЩА</v>
          </cell>
          <cell r="B4" t="str">
            <v>шт</v>
          </cell>
          <cell r="C4">
            <v>7914</v>
          </cell>
        </row>
        <row r="5">
          <cell r="A5" t="str">
            <v xml:space="preserve">    2ЩА, 3ЩА,4ЩА</v>
          </cell>
          <cell r="B5" t="str">
            <v>шт</v>
          </cell>
          <cell r="C5">
            <v>4822</v>
          </cell>
        </row>
        <row r="6">
          <cell r="A6" t="str">
            <v xml:space="preserve">    FLY NTK 30 LED 4 cold white Светильник</v>
          </cell>
          <cell r="B6" t="str">
            <v>шт</v>
          </cell>
          <cell r="C6">
            <v>29231.34</v>
          </cell>
        </row>
        <row r="7">
          <cell r="A7" t="str">
            <v xml:space="preserve">    NBT 17 F123 (серебристый) Светильник</v>
          </cell>
          <cell r="B7" t="str">
            <v>шт</v>
          </cell>
          <cell r="C7">
            <v>1918.59</v>
          </cell>
        </row>
        <row r="8">
          <cell r="A8" t="str">
            <v xml:space="preserve">    NBT 22 F226 (чёрный) Светильник</v>
          </cell>
          <cell r="B8" t="str">
            <v>шт</v>
          </cell>
          <cell r="C8">
            <v>2872.46</v>
          </cell>
        </row>
        <row r="9">
          <cell r="A9" t="str">
            <v xml:space="preserve">    OPL/R ECO LED 595 4000К Светильник</v>
          </cell>
          <cell r="B9" t="str">
            <v>шт</v>
          </cell>
          <cell r="C9">
            <v>4371.1400000000003</v>
          </cell>
        </row>
        <row r="10">
          <cell r="A10" t="str">
            <v xml:space="preserve">    OPL/S ECO LED 1200 Светильник</v>
          </cell>
          <cell r="B10" t="str">
            <v>шт</v>
          </cell>
          <cell r="C10">
            <v>4407.34</v>
          </cell>
        </row>
        <row r="11">
          <cell r="A11" t="str">
            <v xml:space="preserve">    OWP LED 595 Светильник</v>
          </cell>
          <cell r="B11" t="str">
            <v>шт</v>
          </cell>
          <cell r="C11">
            <v>7838.04</v>
          </cell>
        </row>
        <row r="12">
          <cell r="A12" t="str">
            <v xml:space="preserve">    RKL LED 1900 Cветильник</v>
          </cell>
          <cell r="B12" t="str">
            <v>шт</v>
          </cell>
          <cell r="C12">
            <v>4389.24</v>
          </cell>
        </row>
        <row r="13">
          <cell r="A13" t="str">
            <v xml:space="preserve">    URAN EFS350 LED Светильник</v>
          </cell>
          <cell r="B13" t="str">
            <v>шт</v>
          </cell>
          <cell r="C13">
            <v>3347.59</v>
          </cell>
        </row>
        <row r="14">
          <cell r="A14" t="str">
            <v xml:space="preserve">    АВДТ322Р, С10А,  Iут.=30мА</v>
          </cell>
          <cell r="B14" t="str">
            <v>шт</v>
          </cell>
          <cell r="C14">
            <v>519.34</v>
          </cell>
        </row>
        <row r="15">
          <cell r="A15" t="str">
            <v xml:space="preserve">    АВДТ322Р, С6А,  Iут.=30мА</v>
          </cell>
          <cell r="B15" t="str">
            <v>шт</v>
          </cell>
          <cell r="C15">
            <v>519.34</v>
          </cell>
        </row>
        <row r="16">
          <cell r="A16" t="str">
            <v xml:space="preserve">    аксессуары (узлы, переходы)</v>
          </cell>
          <cell r="B16" t="str">
            <v>кг</v>
          </cell>
          <cell r="C16">
            <v>211.86</v>
          </cell>
        </row>
        <row r="17">
          <cell r="A17" t="str">
            <v xml:space="preserve">    Анкер К675</v>
          </cell>
          <cell r="B17" t="str">
            <v>шт</v>
          </cell>
          <cell r="C17">
            <v>180</v>
          </cell>
        </row>
        <row r="18">
          <cell r="A18" t="str">
            <v xml:space="preserve">    Анкер К675УЗ</v>
          </cell>
          <cell r="B18" t="str">
            <v>шт</v>
          </cell>
          <cell r="C18">
            <v>25.42</v>
          </cell>
        </row>
        <row r="19">
          <cell r="A19" t="str">
            <v xml:space="preserve">    Болт полнонарезной М8х45</v>
          </cell>
          <cell r="B19" t="str">
            <v>шт</v>
          </cell>
          <cell r="C19">
            <v>5.0999999999999996</v>
          </cell>
        </row>
        <row r="20">
          <cell r="A20" t="str">
            <v xml:space="preserve">    ВА47292Р, С10А</v>
          </cell>
          <cell r="B20" t="str">
            <v>шт</v>
          </cell>
          <cell r="C20">
            <v>79.709999999999994</v>
          </cell>
        </row>
        <row r="21">
          <cell r="A21" t="str">
            <v xml:space="preserve">    ВА47292Р, С3А</v>
          </cell>
          <cell r="B21" t="str">
            <v>шт</v>
          </cell>
          <cell r="C21">
            <v>69.819999999999993</v>
          </cell>
        </row>
        <row r="22">
          <cell r="A22" t="str">
            <v xml:space="preserve">    ВА47292Р, С6А</v>
          </cell>
          <cell r="B22" t="str">
            <v>шт</v>
          </cell>
          <cell r="C22">
            <v>69.819999999999993</v>
          </cell>
        </row>
        <row r="23">
          <cell r="A23" t="str">
            <v xml:space="preserve">    ВА47293р, D16А</v>
          </cell>
          <cell r="B23" t="str">
            <v>шт</v>
          </cell>
          <cell r="C23">
            <v>99.5</v>
          </cell>
        </row>
        <row r="24">
          <cell r="A24" t="str">
            <v xml:space="preserve">    ВА47293р,С25А</v>
          </cell>
          <cell r="B24" t="str">
            <v>шт</v>
          </cell>
          <cell r="C24">
            <v>127.48</v>
          </cell>
        </row>
        <row r="25">
          <cell r="A25" t="str">
            <v xml:space="preserve">    ВВГнгFRLS 2*1.5</v>
          </cell>
          <cell r="B25" t="str">
            <v>м</v>
          </cell>
          <cell r="C25">
            <v>42</v>
          </cell>
        </row>
        <row r="26">
          <cell r="A26" t="str">
            <v xml:space="preserve">    ВВГнгFRLS 3*1.5</v>
          </cell>
          <cell r="B26" t="str">
            <v>м</v>
          </cell>
          <cell r="C26">
            <v>59</v>
          </cell>
        </row>
        <row r="27">
          <cell r="A27" t="str">
            <v xml:space="preserve">    ВВГнгFRLS 3*2.5</v>
          </cell>
          <cell r="B27" t="str">
            <v>м</v>
          </cell>
          <cell r="C27">
            <v>74.88</v>
          </cell>
        </row>
        <row r="28">
          <cell r="A28" t="str">
            <v xml:space="preserve">    ВВГнгFRLS 4*2.5</v>
          </cell>
          <cell r="B28" t="str">
            <v>м</v>
          </cell>
          <cell r="C28">
            <v>105</v>
          </cell>
        </row>
        <row r="29">
          <cell r="A29" t="str">
            <v xml:space="preserve">    ВВГнгLS 1х2,5 Кабель</v>
          </cell>
          <cell r="B29" t="str">
            <v>м</v>
          </cell>
          <cell r="C29">
            <v>12.78</v>
          </cell>
        </row>
        <row r="30">
          <cell r="A30" t="str">
            <v xml:space="preserve">    ВВГнгLS 1х25 Кабель</v>
          </cell>
          <cell r="B30" t="str">
            <v>м</v>
          </cell>
          <cell r="C30">
            <v>121.53</v>
          </cell>
        </row>
        <row r="31">
          <cell r="A31" t="str">
            <v xml:space="preserve">    ВВГнгLS 1х4 Кабель</v>
          </cell>
          <cell r="B31" t="str">
            <v>м</v>
          </cell>
          <cell r="C31">
            <v>19.850000000000001</v>
          </cell>
        </row>
        <row r="32">
          <cell r="A32" t="str">
            <v xml:space="preserve">    ВВГнгLS 1х6 Кабель</v>
          </cell>
          <cell r="B32" t="str">
            <v>м</v>
          </cell>
          <cell r="C32">
            <v>28.74</v>
          </cell>
        </row>
        <row r="33">
          <cell r="A33" t="str">
            <v xml:space="preserve">    ВВГнгLS 1х95 Кабель</v>
          </cell>
          <cell r="B33" t="str">
            <v>м</v>
          </cell>
          <cell r="C33">
            <v>420.17</v>
          </cell>
        </row>
        <row r="34">
          <cell r="A34" t="str">
            <v xml:space="preserve">    ВВГнгLS 2х1,5 Кабель</v>
          </cell>
          <cell r="B34" t="str">
            <v>м</v>
          </cell>
          <cell r="C34">
            <v>13.28</v>
          </cell>
        </row>
        <row r="35">
          <cell r="A35" t="str">
            <v xml:space="preserve">    ВВГнгLS 3х1,5 Кабель</v>
          </cell>
          <cell r="B35" t="str">
            <v>м</v>
          </cell>
          <cell r="C35">
            <v>19.68</v>
          </cell>
        </row>
        <row r="36">
          <cell r="A36" t="str">
            <v xml:space="preserve">    ВВГнгLS 3х2,5 Кабель</v>
          </cell>
          <cell r="B36" t="str">
            <v>м</v>
          </cell>
          <cell r="C36">
            <v>30.6</v>
          </cell>
        </row>
        <row r="37">
          <cell r="A37" t="str">
            <v xml:space="preserve">    ВВГнгLS 3х4 Кабель</v>
          </cell>
          <cell r="B37" t="str">
            <v>м</v>
          </cell>
          <cell r="C37">
            <v>47.4</v>
          </cell>
        </row>
        <row r="38">
          <cell r="A38" t="str">
            <v xml:space="preserve">    ВВГнгLS 3х6  Кабель</v>
          </cell>
          <cell r="B38" t="str">
            <v>м</v>
          </cell>
          <cell r="C38">
            <v>74.39</v>
          </cell>
        </row>
        <row r="39">
          <cell r="A39" t="str">
            <v xml:space="preserve">    ВВГнгLS 4х1,5 Кабель</v>
          </cell>
          <cell r="B39" t="str">
            <v>м</v>
          </cell>
          <cell r="C39">
            <v>53.97</v>
          </cell>
        </row>
        <row r="40">
          <cell r="A40" t="str">
            <v xml:space="preserve">    ВВГнгLS 4х2,5 Кабель</v>
          </cell>
          <cell r="B40" t="str">
            <v>м</v>
          </cell>
          <cell r="C40">
            <v>42</v>
          </cell>
        </row>
        <row r="41">
          <cell r="A41" t="str">
            <v xml:space="preserve">    ВВГнгLS 5х10 Кабель</v>
          </cell>
          <cell r="B41" t="str">
            <v>м</v>
          </cell>
          <cell r="C41">
            <v>220.92</v>
          </cell>
        </row>
        <row r="42">
          <cell r="A42" t="str">
            <v xml:space="preserve">    ВВГнгLS 5х16 Кабель</v>
          </cell>
          <cell r="B42" t="str">
            <v>м</v>
          </cell>
          <cell r="C42">
            <v>345.84</v>
          </cell>
        </row>
        <row r="43">
          <cell r="A43" t="str">
            <v xml:space="preserve">    ВВГнгLS 5х35 Кабель</v>
          </cell>
          <cell r="B43" t="str">
            <v>м</v>
          </cell>
          <cell r="C43">
            <v>748.34</v>
          </cell>
        </row>
        <row r="44">
          <cell r="A44" t="str">
            <v xml:space="preserve">    ВВГнгLS 5х4 Кабель</v>
          </cell>
          <cell r="B44" t="str">
            <v>м</v>
          </cell>
          <cell r="C44">
            <v>100.07</v>
          </cell>
        </row>
        <row r="45">
          <cell r="A45" t="str">
            <v xml:space="preserve">    ВВГнгLS 5х6 Кабель</v>
          </cell>
          <cell r="B45" t="str">
            <v>м</v>
          </cell>
          <cell r="C45">
            <v>146.07</v>
          </cell>
        </row>
        <row r="46">
          <cell r="A46" t="str">
            <v xml:space="preserve">    Винт М6х10</v>
          </cell>
          <cell r="B46" t="str">
            <v>шт</v>
          </cell>
          <cell r="C46">
            <v>2.1800000000000002</v>
          </cell>
        </row>
        <row r="47">
          <cell r="A47" t="str">
            <v xml:space="preserve">    Внешний угол КМН 40х25   "ЭЛЕКОР"</v>
          </cell>
          <cell r="B47" t="str">
            <v>шт</v>
          </cell>
          <cell r="C47">
            <v>12.75</v>
          </cell>
        </row>
        <row r="48">
          <cell r="A48" t="str">
            <v xml:space="preserve">    Внешний угол КМН 40х25 мм СКК10DN40025КО1</v>
          </cell>
          <cell r="B48" t="str">
            <v>шт</v>
          </cell>
          <cell r="C48">
            <v>24.68</v>
          </cell>
        </row>
        <row r="49">
          <cell r="A49" t="str">
            <v xml:space="preserve">    Внутренний угол КМD 100х60 мм СКК10DV100060КО1</v>
          </cell>
          <cell r="B49" t="str">
            <v>шт</v>
          </cell>
          <cell r="C49">
            <v>50.37</v>
          </cell>
        </row>
        <row r="50">
          <cell r="A50" t="str">
            <v xml:space="preserve">    Внутренний угол КМD 40х25 мм СКК10DV40025КО1</v>
          </cell>
          <cell r="B50" t="str">
            <v>шт</v>
          </cell>
          <cell r="C50">
            <v>24.68</v>
          </cell>
        </row>
        <row r="51">
          <cell r="A51" t="str">
            <v xml:space="preserve">    Внутренний угол КМD 60х40 мм СКК10DV60040КО1</v>
          </cell>
          <cell r="B51" t="str">
            <v>шт</v>
          </cell>
          <cell r="C51">
            <v>35.26</v>
          </cell>
        </row>
        <row r="52">
          <cell r="A52" t="str">
            <v xml:space="preserve">    Внутренний угол КМВ 100х60   "ЭЛЕКОР"</v>
          </cell>
          <cell r="B52" t="str">
            <v>шт</v>
          </cell>
          <cell r="C52">
            <v>50.79</v>
          </cell>
        </row>
        <row r="53">
          <cell r="A53" t="str">
            <v xml:space="preserve">    Внутренний угол КМВ 40х25   "ЭЛЕКОР"</v>
          </cell>
          <cell r="B53" t="str">
            <v>шт</v>
          </cell>
          <cell r="C53">
            <v>12.75</v>
          </cell>
        </row>
        <row r="54">
          <cell r="A54" t="str">
            <v xml:space="preserve">    Внутренний угол КМВ 60х40   "ЭЛЕКОР"</v>
          </cell>
          <cell r="B54" t="str">
            <v>шт</v>
          </cell>
          <cell r="C54">
            <v>34.18</v>
          </cell>
        </row>
        <row r="55">
          <cell r="A55" t="str">
            <v xml:space="preserve">    ВРУ 250А в сборе с водным автоматом, трёхфазным счётчиком, трансформатором ток и распределительными автоматами 14шт на динрейке</v>
          </cell>
          <cell r="B55" t="str">
            <v>шт</v>
          </cell>
          <cell r="C55">
            <v>31779.66</v>
          </cell>
        </row>
        <row r="56">
          <cell r="A56" t="str">
            <v xml:space="preserve">    Выключатель двухклавишный, для открытой установки</v>
          </cell>
          <cell r="B56" t="str">
            <v>шт</v>
          </cell>
          <cell r="C56">
            <v>68.47</v>
          </cell>
        </row>
        <row r="57">
          <cell r="A57" t="str">
            <v xml:space="preserve">    Выключатель двухклавишный, для скрытой установки</v>
          </cell>
          <cell r="B57" t="str">
            <v>шт</v>
          </cell>
          <cell r="C57">
            <v>69.52</v>
          </cell>
        </row>
      </sheetData>
      <sheetData sheetId="1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Головка рукавная ГР-50 (Al)</v>
          </cell>
          <cell r="B2" t="str">
            <v>шт</v>
          </cell>
          <cell r="C2">
            <v>78</v>
          </cell>
        </row>
        <row r="3">
          <cell r="A3" t="str">
            <v>Головка цапковая ГЦ-50 (Al)</v>
          </cell>
          <cell r="B3" t="str">
            <v>шт</v>
          </cell>
          <cell r="C3">
            <v>75.599999999999994</v>
          </cell>
        </row>
        <row r="4">
          <cell r="A4" t="str">
            <v>Заглушка Д-27  3/4</v>
          </cell>
          <cell r="B4" t="str">
            <v>шт</v>
          </cell>
          <cell r="C4">
            <v>33.5</v>
          </cell>
        </row>
        <row r="5">
          <cell r="A5" t="str">
            <v>Клей Thermaflex 1 литр</v>
          </cell>
          <cell r="B5" t="str">
            <v>шт</v>
          </cell>
          <cell r="C5">
            <v>720</v>
          </cell>
        </row>
        <row r="6">
          <cell r="A6" t="str">
            <v>комплект зимнего запуска(север)</v>
          </cell>
          <cell r="B6" t="str">
            <v>шт</v>
          </cell>
          <cell r="C6">
            <v>3300</v>
          </cell>
        </row>
        <row r="7">
          <cell r="A7" t="str">
            <v>кондиционер сплит-система 5.2квт</v>
          </cell>
          <cell r="B7" t="str">
            <v>шт</v>
          </cell>
          <cell r="C7">
            <v>19800</v>
          </cell>
        </row>
        <row r="8">
          <cell r="A8" t="str">
            <v>Кран маевского Ду 20</v>
          </cell>
          <cell r="B8" t="str">
            <v>шт</v>
          </cell>
          <cell r="C8">
            <v>22.9</v>
          </cell>
        </row>
        <row r="9">
          <cell r="A9" t="str">
            <v>Кран пожарный 15б3р Ду 50 Ру 10 А51</v>
          </cell>
          <cell r="B9" t="str">
            <v>шт</v>
          </cell>
          <cell r="C9">
            <v>764</v>
          </cell>
        </row>
        <row r="10">
          <cell r="A10" t="str">
            <v>Кран трехходовой 11б18бк с ручкой (для маном.)</v>
          </cell>
          <cell r="B10" t="str">
            <v>шт</v>
          </cell>
          <cell r="C10">
            <v>107.5</v>
          </cell>
        </row>
        <row r="11">
          <cell r="A11" t="str">
            <v>Кран шаровый VP  (г/ш, ручка-рычаг) Ду15 Ру16</v>
          </cell>
          <cell r="B11" t="str">
            <v>шт</v>
          </cell>
          <cell r="C11">
            <v>58</v>
          </cell>
        </row>
        <row r="12">
          <cell r="A12" t="str">
            <v>Кран шаровый VP  (г/ш, ручка-рычаг) Ду20 Ру16</v>
          </cell>
          <cell r="B12" t="str">
            <v>шт</v>
          </cell>
          <cell r="C12">
            <v>81</v>
          </cell>
        </row>
        <row r="13">
          <cell r="A13" t="str">
            <v>Кран шаровый VP  (м/м, ручка-бабочка) Ду25 Ру16</v>
          </cell>
          <cell r="B13" t="str">
            <v>шт</v>
          </cell>
          <cell r="C13">
            <v>130</v>
          </cell>
        </row>
        <row r="14">
          <cell r="A14" t="str">
            <v>Кран шаровый VP (г/ш американка) Ду 15 (ручка-бабочка)</v>
          </cell>
          <cell r="B14" t="str">
            <v>шт</v>
          </cell>
          <cell r="C14">
            <v>82.2</v>
          </cell>
        </row>
        <row r="15">
          <cell r="A15" t="str">
            <v>Кран шаровый VP (г/ш американка) Ду 20 (ручка-бабочка)</v>
          </cell>
          <cell r="B15" t="str">
            <v>шт</v>
          </cell>
          <cell r="C15">
            <v>116</v>
          </cell>
        </row>
        <row r="16">
          <cell r="A16" t="str">
            <v>Кран шаровый VP (г/ш американка) Ду 25 (ручка-бабочка)</v>
          </cell>
          <cell r="B16" t="str">
            <v>шт</v>
          </cell>
          <cell r="C16">
            <v>198.5</v>
          </cell>
        </row>
        <row r="17">
          <cell r="A17" t="str">
            <v>кронштейн настенный внешнего блока</v>
          </cell>
          <cell r="B17" t="str">
            <v>шт</v>
          </cell>
          <cell r="C17">
            <v>330</v>
          </cell>
        </row>
        <row r="18">
          <cell r="A18" t="str">
            <v>КШ.Ц.Ф.020.040.02</v>
          </cell>
          <cell r="B18" t="str">
            <v>шт</v>
          </cell>
          <cell r="C18">
            <v>1104.5</v>
          </cell>
        </row>
        <row r="19">
          <cell r="A19" t="str">
            <v>КШ.Ц.Ф.065.016.02</v>
          </cell>
          <cell r="B19" t="str">
            <v>шт</v>
          </cell>
          <cell r="C19">
            <v>2070.5</v>
          </cell>
        </row>
        <row r="20">
          <cell r="A20" t="str">
            <v>КШ.Ц.Ф.100/080.016.02</v>
          </cell>
          <cell r="B20" t="str">
            <v>шт</v>
          </cell>
          <cell r="C20">
            <v>2985.5</v>
          </cell>
        </row>
        <row r="21">
          <cell r="A21" t="str">
            <v>Манометр МТ-100 Ду 15  Ру 10</v>
          </cell>
          <cell r="B21" t="str">
            <v>шт</v>
          </cell>
          <cell r="C21">
            <v>170</v>
          </cell>
        </row>
        <row r="22">
          <cell r="A22" t="str">
            <v>Модуль вентиляторный потолочный(170*475), 3 вентилятора с датчиком 35С,3800</v>
          </cell>
          <cell r="B22" t="str">
            <v>шт</v>
          </cell>
          <cell r="C22">
            <v>4370</v>
          </cell>
        </row>
        <row r="23">
          <cell r="A23" t="str">
            <v>Отвод стальной Ду 89x3.5</v>
          </cell>
          <cell r="B23" t="str">
            <v>шт</v>
          </cell>
          <cell r="C23">
            <v>96</v>
          </cell>
        </row>
        <row r="24">
          <cell r="A24" t="str">
            <v>Переход стальной 57х3 - 32х2</v>
          </cell>
          <cell r="B24" t="str">
            <v>шт</v>
          </cell>
          <cell r="C24">
            <v>24.8</v>
          </cell>
        </row>
        <row r="25">
          <cell r="A25" t="str">
            <v>Переход стальной 89х3,5 - 57х3</v>
          </cell>
          <cell r="B25" t="str">
            <v>шт</v>
          </cell>
          <cell r="C25">
            <v>50.6</v>
          </cell>
        </row>
        <row r="26">
          <cell r="A26" t="str">
            <v>Писуар "Гала" с креплением и сифоном</v>
          </cell>
          <cell r="B26" t="str">
            <v>шт</v>
          </cell>
          <cell r="C26">
            <v>3012</v>
          </cell>
        </row>
        <row r="27">
          <cell r="A27" t="str">
            <v>Полотенцесушитель "М"-обр. 1" 500х500 нерж. сталь</v>
          </cell>
          <cell r="B27" t="str">
            <v>шт</v>
          </cell>
          <cell r="C27">
            <v>1561.5</v>
          </cell>
        </row>
        <row r="28">
          <cell r="A28" t="str">
            <v>Пьедестал "ВЕНЕЦИЯ" 2300</v>
          </cell>
          <cell r="B28" t="str">
            <v>шт</v>
          </cell>
          <cell r="C28">
            <v>625</v>
          </cell>
        </row>
        <row r="29">
          <cell r="A29" t="str">
            <v>Ревизия  ПП Ду 50 (упаковка 25 шт.)</v>
          </cell>
          <cell r="B29" t="str">
            <v>шт</v>
          </cell>
          <cell r="C29">
            <v>15.8</v>
          </cell>
        </row>
        <row r="30">
          <cell r="A30" t="str">
            <v>Ревизия ЧК Ду100</v>
          </cell>
          <cell r="B30" t="str">
            <v>шт</v>
          </cell>
          <cell r="C30">
            <v>494</v>
          </cell>
        </row>
        <row r="31">
          <cell r="A31" t="str">
            <v>Ревизия ЧК Ду150</v>
          </cell>
          <cell r="B31" t="str">
            <v>шт</v>
          </cell>
          <cell r="C31">
            <v>1250</v>
          </cell>
        </row>
        <row r="32">
          <cell r="A32" t="str">
            <v>Ревизия ЧК Ду50</v>
          </cell>
          <cell r="B32" t="str">
            <v>шт</v>
          </cell>
          <cell r="C32">
            <v>265</v>
          </cell>
        </row>
        <row r="33">
          <cell r="A33" t="str">
            <v>Сифон "Орио" для мойки/умыв бутылочный 1 1/2 40 с нерж.чашкой и гиб.трубой (А-32019)</v>
          </cell>
          <cell r="B33" t="str">
            <v>шт</v>
          </cell>
          <cell r="C33">
            <v>82.4</v>
          </cell>
        </row>
        <row r="34">
          <cell r="A34" t="str">
            <v>скоба для ленты(уп100шт)А 200(В20)</v>
          </cell>
          <cell r="B34" t="str">
            <v>шт</v>
          </cell>
          <cell r="C34">
            <v>990</v>
          </cell>
        </row>
        <row r="35">
          <cell r="A35" t="str">
            <v>Смеситель для раковины BOOU 8188-14А</v>
          </cell>
          <cell r="B35" t="str">
            <v>шт</v>
          </cell>
          <cell r="C35">
            <v>685.5</v>
          </cell>
        </row>
        <row r="36">
          <cell r="A36" t="str">
            <v>Смеситель для раковины Oras Electra сенсорный 6150F</v>
          </cell>
          <cell r="B36" t="str">
            <v>шт</v>
          </cell>
          <cell r="C36">
            <v>5236</v>
          </cell>
        </row>
        <row r="37">
          <cell r="A37" t="str">
            <v>Ствол пожарный РС-50 (Al)</v>
          </cell>
          <cell r="B37" t="str">
            <v>шт</v>
          </cell>
          <cell r="C37">
            <v>130</v>
          </cell>
        </row>
        <row r="38">
          <cell r="A38" t="str">
            <v>теплообменная магистраль</v>
          </cell>
          <cell r="B38" t="str">
            <v>шт</v>
          </cell>
          <cell r="C38">
            <v>220</v>
          </cell>
        </row>
        <row r="39">
          <cell r="A39" t="str">
            <v>Труба  НПВХ для внутренней канализации Ду 110*2,2*2000</v>
          </cell>
          <cell r="B39" t="str">
            <v>шт</v>
          </cell>
          <cell r="C39">
            <v>167</v>
          </cell>
        </row>
        <row r="40">
          <cell r="A40" t="str">
            <v>Труба  ПП Ду 50 (2,00м) с раструбом</v>
          </cell>
          <cell r="B40" t="str">
            <v>шт</v>
          </cell>
          <cell r="C40">
            <v>71.099999999999994</v>
          </cell>
        </row>
        <row r="41">
          <cell r="A41" t="str">
            <v>труба 76х3,5 Ст3пс дл.11,7м. (НМЗ)</v>
          </cell>
          <cell r="B41" t="str">
            <v>м</v>
          </cell>
          <cell r="C41">
            <v>191.63</v>
          </cell>
        </row>
        <row r="42">
          <cell r="A42" t="str">
            <v>Труба армированная стекловолокном D20x3.4 FIRAT</v>
          </cell>
          <cell r="B42" t="str">
            <v>м</v>
          </cell>
          <cell r="C42">
            <v>31.65</v>
          </cell>
        </row>
        <row r="43">
          <cell r="A43" t="str">
            <v>Труба армированная стекловолокном D25x4.2 FIRAT</v>
          </cell>
          <cell r="B43" t="str">
            <v>м</v>
          </cell>
          <cell r="C43">
            <v>45.85</v>
          </cell>
        </row>
        <row r="44">
          <cell r="A44" t="str">
            <v>Труба армированная стекловолокном D32x5.4 FIRAT</v>
          </cell>
          <cell r="B44" t="str">
            <v>м</v>
          </cell>
          <cell r="C44">
            <v>81.599999999999994</v>
          </cell>
        </row>
        <row r="45">
          <cell r="A45" t="str">
            <v>Труба ЧК Д 100 (длина 2,0 м)</v>
          </cell>
          <cell r="B45" t="str">
            <v>шт</v>
          </cell>
          <cell r="C45">
            <v>1432</v>
          </cell>
        </row>
        <row r="46">
          <cell r="A46" t="str">
            <v>Труба ЧК Д 150 (длина 2,0 м)</v>
          </cell>
          <cell r="B46" t="str">
            <v>шт.</v>
          </cell>
          <cell r="C46">
            <v>2564</v>
          </cell>
        </row>
        <row r="47">
          <cell r="A47" t="str">
            <v>Труба ЧК Д 50 (длина 2,0 м)</v>
          </cell>
          <cell r="B47" t="str">
            <v>шт</v>
          </cell>
          <cell r="C47">
            <v>792</v>
          </cell>
        </row>
        <row r="48">
          <cell r="A48" t="str">
            <v>Трубная изоляция Термафлекс "ТермаЭКО" E-114 9мм</v>
          </cell>
          <cell r="B48" t="str">
            <v>м</v>
          </cell>
          <cell r="C48">
            <v>114</v>
          </cell>
        </row>
        <row r="49">
          <cell r="A49" t="str">
            <v>Трубная изоляция Термафлекс "ТермаЭКО" E-22 9мм</v>
          </cell>
          <cell r="B49" t="str">
            <v>м</v>
          </cell>
          <cell r="C49">
            <v>14.95</v>
          </cell>
        </row>
        <row r="50">
          <cell r="A50" t="str">
            <v>Трубная изоляция Термафлекс "ТермаЭКО" E-28 9мм</v>
          </cell>
          <cell r="B50" t="str">
            <v>м</v>
          </cell>
          <cell r="C50">
            <v>17.95</v>
          </cell>
        </row>
        <row r="51">
          <cell r="A51" t="str">
            <v>Трубная изоляция Термафлекс "ТермаЭКО" E-35 9мм</v>
          </cell>
          <cell r="B51" t="str">
            <v>м</v>
          </cell>
          <cell r="C51">
            <v>22.55</v>
          </cell>
        </row>
        <row r="52">
          <cell r="A52" t="str">
            <v>Трубная изоляция Термафлекс "ТермаЭКО" E-42 9мм</v>
          </cell>
          <cell r="B52" t="str">
            <v>м</v>
          </cell>
          <cell r="C52">
            <v>28.6</v>
          </cell>
        </row>
        <row r="53">
          <cell r="A53" t="str">
            <v>Трубная изоляция Термафлекс "ТермаЭКО" E-48 9мм</v>
          </cell>
          <cell r="B53" t="str">
            <v>м</v>
          </cell>
          <cell r="C53">
            <v>33.5</v>
          </cell>
        </row>
        <row r="54">
          <cell r="A54" t="str">
            <v>Трубная изоляция Термафлекс "ТермаЭКО" E-60 9мм</v>
          </cell>
          <cell r="B54" t="str">
            <v>м</v>
          </cell>
          <cell r="C54">
            <v>46.55</v>
          </cell>
        </row>
        <row r="55">
          <cell r="A55" t="str">
            <v>Трубная изоляция Термафлекс "ТермаЭКО" E-76 9мм</v>
          </cell>
          <cell r="B55" t="str">
            <v>м</v>
          </cell>
          <cell r="C55">
            <v>63.05</v>
          </cell>
        </row>
        <row r="56">
          <cell r="A56" t="str">
            <v>Трубная изоляция Термафлекс "ТермаЭКО" E-89 9мм</v>
          </cell>
          <cell r="B56" t="str">
            <v>м</v>
          </cell>
          <cell r="C56">
            <v>97.75</v>
          </cell>
        </row>
        <row r="57">
          <cell r="A57" t="str">
            <v>Трубная изоляция Термафлекс "ТермаЭКО" Р-35 25мм</v>
          </cell>
          <cell r="B57" t="str">
            <v>м</v>
          </cell>
          <cell r="C57">
            <v>122.5</v>
          </cell>
        </row>
      </sheetData>
      <sheetData sheetId="16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Заглушка Д-27  3/4</v>
          </cell>
          <cell r="B2" t="str">
            <v>шт</v>
          </cell>
          <cell r="C2">
            <v>33.5</v>
          </cell>
        </row>
        <row r="3">
          <cell r="A3" t="str">
            <v>Клей Thermaflex 1 литр</v>
          </cell>
          <cell r="B3" t="str">
            <v>шт</v>
          </cell>
          <cell r="C3">
            <v>720</v>
          </cell>
        </row>
        <row r="4">
          <cell r="A4" t="str">
            <v>Кран маевского Ду 20</v>
          </cell>
          <cell r="B4" t="str">
            <v>шт</v>
          </cell>
          <cell r="C4">
            <v>22.9</v>
          </cell>
        </row>
        <row r="5">
          <cell r="A5" t="str">
            <v>Кран шаровый VP  (г/ш, ручка-рычаг) Ду15 Ру16</v>
          </cell>
          <cell r="B5" t="str">
            <v>шт</v>
          </cell>
          <cell r="C5">
            <v>58</v>
          </cell>
        </row>
        <row r="6">
          <cell r="A6" t="str">
            <v>Кран шаровый VP  (г/ш, ручка-рычаг) Ду20 Ру16</v>
          </cell>
          <cell r="B6" t="str">
            <v>шт</v>
          </cell>
          <cell r="C6">
            <v>81</v>
          </cell>
        </row>
        <row r="7">
          <cell r="A7" t="str">
            <v>Кран шаровый VP  (м/м, ручка-бабочка) Ду15 Ру16</v>
          </cell>
          <cell r="B7" t="str">
            <v>шт</v>
          </cell>
          <cell r="C7">
            <v>56</v>
          </cell>
        </row>
        <row r="8">
          <cell r="A8" t="str">
            <v>Кран шаровый VP  (м/м, ручка-бабочка) Ду25 Ру16</v>
          </cell>
          <cell r="B8" t="str">
            <v>шт</v>
          </cell>
          <cell r="C8">
            <v>130</v>
          </cell>
        </row>
        <row r="9">
          <cell r="A9" t="str">
            <v>Кран шаровый VP (г/ш американка) Ду 15 (ручка-бабочка)</v>
          </cell>
          <cell r="B9" t="str">
            <v>шт</v>
          </cell>
          <cell r="C9">
            <v>82.2</v>
          </cell>
        </row>
        <row r="10">
          <cell r="A10" t="str">
            <v>Кран шаровый VP (г/ш американка) Ду 20 (ручка-бабочка)</v>
          </cell>
          <cell r="B10" t="str">
            <v>шт</v>
          </cell>
          <cell r="C10">
            <v>116</v>
          </cell>
        </row>
        <row r="11">
          <cell r="A11" t="str">
            <v>Кран шаровый VP (г/ш американка) Ду 25 (ручка-бабочка)</v>
          </cell>
          <cell r="B11" t="str">
            <v>шт</v>
          </cell>
          <cell r="C11">
            <v>198.5</v>
          </cell>
        </row>
        <row r="12">
          <cell r="A12" t="str">
            <v>Кронштейн КР-1</v>
          </cell>
          <cell r="B12" t="str">
            <v>шт</v>
          </cell>
          <cell r="C12">
            <v>12.5</v>
          </cell>
        </row>
        <row r="13">
          <cell r="A13" t="str">
            <v>КШ.Ц.Ф.020.040.02</v>
          </cell>
          <cell r="B13" t="str">
            <v>шт</v>
          </cell>
          <cell r="C13">
            <v>1104.5</v>
          </cell>
        </row>
        <row r="14">
          <cell r="A14" t="str">
            <v>КШ.Ц.Ф.065.016.02</v>
          </cell>
          <cell r="B14" t="str">
            <v>шт</v>
          </cell>
          <cell r="C14">
            <v>2070.5</v>
          </cell>
        </row>
        <row r="15">
          <cell r="A15" t="str">
            <v>КШ.Ц.Ф.100/080.016.02</v>
          </cell>
          <cell r="B15" t="str">
            <v>шт</v>
          </cell>
          <cell r="C15">
            <v>2985.5</v>
          </cell>
        </row>
        <row r="16">
          <cell r="A16" t="str">
            <v>Отвод стальной Ду 89x3.5</v>
          </cell>
          <cell r="B16" t="str">
            <v>шт</v>
          </cell>
          <cell r="C16">
            <v>96</v>
          </cell>
        </row>
        <row r="17">
          <cell r="A17" t="str">
            <v>Пьедестал "ВЕНЕЦИЯ" 2300</v>
          </cell>
          <cell r="B17" t="str">
            <v>шт</v>
          </cell>
          <cell r="C17">
            <v>625</v>
          </cell>
        </row>
        <row r="18">
          <cell r="A18" t="str">
            <v>Сифон "Орио" для мойки/умыв бутылочный 1 1/2 40 с нерж.чашкой и гиб.трубой (А-32019)</v>
          </cell>
          <cell r="B18" t="str">
            <v>шт</v>
          </cell>
          <cell r="C18">
            <v>82.4</v>
          </cell>
        </row>
        <row r="19">
          <cell r="A19" t="str">
            <v>Смеситель для раковины BOOU 8188-14А</v>
          </cell>
          <cell r="B19" t="str">
            <v>шт</v>
          </cell>
          <cell r="C19">
            <v>685.5</v>
          </cell>
        </row>
        <row r="20">
          <cell r="A20" t="str">
            <v>Смеситель для раковины Oras Electra сенсорный 6150F</v>
          </cell>
          <cell r="B20" t="str">
            <v>шт</v>
          </cell>
          <cell r="C20">
            <v>5236</v>
          </cell>
        </row>
        <row r="21">
          <cell r="A21" t="str">
            <v>Ствол пожарный РС-50 (Al)</v>
          </cell>
          <cell r="B21" t="str">
            <v>шт</v>
          </cell>
          <cell r="C21">
            <v>130</v>
          </cell>
        </row>
        <row r="22">
          <cell r="A22" t="str">
            <v>труба 76х3,5 Ст3пс дл.11,7м. (НМЗ)</v>
          </cell>
          <cell r="B22" t="str">
            <v>м</v>
          </cell>
          <cell r="C22">
            <v>191.63</v>
          </cell>
        </row>
        <row r="23">
          <cell r="A23" t="str">
            <v>Труба армированная стекловолокном D20x3.4 FIRAT</v>
          </cell>
          <cell r="B23" t="str">
            <v>м</v>
          </cell>
          <cell r="C23">
            <v>31.65</v>
          </cell>
        </row>
        <row r="24">
          <cell r="A24" t="str">
            <v>Труба армированная стекловолокном D25x4.2 FIRAT</v>
          </cell>
          <cell r="B24" t="str">
            <v>м</v>
          </cell>
          <cell r="C24">
            <v>45.85</v>
          </cell>
        </row>
        <row r="25">
          <cell r="A25" t="str">
            <v>Труба армированная стекловолокном D32x5.4 FIRAT</v>
          </cell>
          <cell r="B25" t="str">
            <v>м</v>
          </cell>
          <cell r="C25">
            <v>81.599999999999994</v>
          </cell>
        </row>
        <row r="26">
          <cell r="A26" t="str">
            <v>Труба стальная ВГП Ду 15х2,8 ГОСТ 3262-75</v>
          </cell>
          <cell r="B26" t="str">
            <v>м</v>
          </cell>
          <cell r="C26">
            <v>45.73</v>
          </cell>
        </row>
        <row r="27">
          <cell r="A27" t="str">
            <v>Труба стальная ВГП Ду 20х2,8 ГОСТ 3262-75</v>
          </cell>
          <cell r="B27" t="str">
            <v>м</v>
          </cell>
          <cell r="C27">
            <v>65.5</v>
          </cell>
        </row>
        <row r="28">
          <cell r="A28" t="str">
            <v>Труба стальная ВГП Ду 25х3,2 ГОСТ 3262-75</v>
          </cell>
          <cell r="B28" t="str">
            <v>м</v>
          </cell>
          <cell r="C28">
            <v>86.83</v>
          </cell>
        </row>
        <row r="29">
          <cell r="A29" t="str">
            <v>Труба стальная ВГП Ду 32х3,2 ГОСТ 3262-75</v>
          </cell>
          <cell r="B29" t="str">
            <v>м</v>
          </cell>
          <cell r="C29">
            <v>99.88</v>
          </cell>
        </row>
        <row r="30">
          <cell r="A30" t="str">
            <v>Труба стальная ВГП Ду 40х3,5 ГОСТ 3262-75</v>
          </cell>
          <cell r="B30" t="str">
            <v>м</v>
          </cell>
          <cell r="C30">
            <v>127.17</v>
          </cell>
        </row>
        <row r="31">
          <cell r="A31" t="str">
            <v>Труба стальная ВГП Ду 50х3,2 ГОСТ 3262-75</v>
          </cell>
          <cell r="B31" t="str">
            <v>м</v>
          </cell>
          <cell r="C31">
            <v>152.71</v>
          </cell>
        </row>
        <row r="32">
          <cell r="A32" t="str">
            <v>Труба ЧК Д 100 (длина 2,0 м)</v>
          </cell>
          <cell r="B32" t="str">
            <v>шт</v>
          </cell>
          <cell r="C32">
            <v>1432</v>
          </cell>
        </row>
        <row r="33">
          <cell r="A33" t="str">
            <v>Труба ЧК Д 150 (длина 2,0 м)</v>
          </cell>
          <cell r="B33" t="str">
            <v>шт.</v>
          </cell>
          <cell r="C33">
            <v>2564</v>
          </cell>
        </row>
        <row r="34">
          <cell r="A34" t="str">
            <v>Труба ЧК Д 50 (длина 2,0 м)</v>
          </cell>
          <cell r="B34" t="str">
            <v>шт</v>
          </cell>
          <cell r="C34">
            <v>792</v>
          </cell>
        </row>
        <row r="35">
          <cell r="A35" t="str">
            <v>Трубная изоляция Термафлекс "ТермаЭКО" E-114 9мм</v>
          </cell>
          <cell r="B35" t="str">
            <v>м</v>
          </cell>
          <cell r="C35">
            <v>114</v>
          </cell>
        </row>
        <row r="36">
          <cell r="A36" t="str">
            <v>Трубная изоляция Термафлекс "ТермаЭКО" E-22 9мм</v>
          </cell>
          <cell r="B36" t="str">
            <v>м</v>
          </cell>
          <cell r="C36">
            <v>14.95</v>
          </cell>
        </row>
        <row r="37">
          <cell r="A37" t="str">
            <v>Трубная изоляция Термафлекс "ТермаЭКО" E-28 9мм</v>
          </cell>
          <cell r="B37" t="str">
            <v>м</v>
          </cell>
          <cell r="C37">
            <v>17.95</v>
          </cell>
        </row>
        <row r="38">
          <cell r="A38" t="str">
            <v>Трубная изоляция Термафлекс "ТермаЭКО" E-35 9мм</v>
          </cell>
          <cell r="B38" t="str">
            <v>м</v>
          </cell>
          <cell r="C38">
            <v>22.55</v>
          </cell>
        </row>
        <row r="39">
          <cell r="A39" t="str">
            <v>Трубная изоляция Термафлекс "ТермаЭКО" E-42 9мм</v>
          </cell>
          <cell r="B39" t="str">
            <v>м</v>
          </cell>
          <cell r="C39">
            <v>28.6</v>
          </cell>
        </row>
        <row r="40">
          <cell r="A40" t="str">
            <v>Трубная изоляция Термафлекс "ТермаЭКО" E-48 9мм</v>
          </cell>
          <cell r="B40" t="str">
            <v>м</v>
          </cell>
          <cell r="C40">
            <v>33.5</v>
          </cell>
        </row>
        <row r="41">
          <cell r="A41" t="str">
            <v>Трубная изоляция Термафлекс "ТермаЭКО" E-60 9мм</v>
          </cell>
          <cell r="B41" t="str">
            <v>м</v>
          </cell>
          <cell r="C41">
            <v>46.55</v>
          </cell>
        </row>
        <row r="42">
          <cell r="A42" t="str">
            <v>Трубная изоляция Термафлекс "ТермаЭКО" E-76 9мм</v>
          </cell>
          <cell r="B42" t="str">
            <v>м</v>
          </cell>
          <cell r="C42">
            <v>63.05</v>
          </cell>
        </row>
        <row r="43">
          <cell r="A43" t="str">
            <v>Трубная изоляция Термафлекс "ТермаЭКО" E-89 9мм</v>
          </cell>
          <cell r="B43" t="str">
            <v>м</v>
          </cell>
          <cell r="C43">
            <v>97.75</v>
          </cell>
        </row>
        <row r="44">
          <cell r="A44" t="str">
            <v>Трубная изоляция Термафлекс "ТермаЭКО" Р-35 25мм</v>
          </cell>
          <cell r="B44" t="str">
            <v>м</v>
          </cell>
          <cell r="C44">
            <v>122.5</v>
          </cell>
        </row>
        <row r="45">
          <cell r="A45" t="str">
            <v>Трубная изоляция Термафлекс "ТермаЭКО" Р-42 25мм</v>
          </cell>
          <cell r="B45" t="str">
            <v>м</v>
          </cell>
          <cell r="C45">
            <v>136</v>
          </cell>
        </row>
        <row r="46">
          <cell r="A46" t="str">
            <v>Трубная изоляция Термафлекс "ТермаЭКО" Р-54 25мм</v>
          </cell>
          <cell r="B46" t="str">
            <v>м</v>
          </cell>
          <cell r="C46">
            <v>160.5</v>
          </cell>
        </row>
        <row r="47">
          <cell r="A47" t="str">
            <v>Трубы стальные электросварные 159х4,5 мм 11,7м</v>
          </cell>
          <cell r="B47" t="str">
            <v>м</v>
          </cell>
          <cell r="C47">
            <v>255.63</v>
          </cell>
        </row>
        <row r="48">
          <cell r="A48" t="str">
            <v>Умывальник "ВЕНЕЦИЯ"  с/о, крепление 2299</v>
          </cell>
          <cell r="B48" t="str">
            <v>шт</v>
          </cell>
          <cell r="C48">
            <v>912.5</v>
          </cell>
        </row>
        <row r="49">
          <cell r="A49" t="str">
            <v>Унитаз-компакт "ПОЛЕСЬЕ" в комплекте с сид, кноп. арматурой</v>
          </cell>
          <cell r="B49" t="str">
            <v>шт</v>
          </cell>
          <cell r="C49">
            <v>2712.5</v>
          </cell>
        </row>
      </sheetData>
      <sheetData sheetId="17">
        <row r="1">
          <cell r="A1" t="str">
            <v>-</v>
          </cell>
          <cell r="B1" t="str">
            <v>-</v>
          </cell>
          <cell r="C1">
            <v>0</v>
          </cell>
        </row>
      </sheetData>
      <sheetData sheetId="18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 коммутатор сетевой оптический с 48 портами 10/100Base-TX + 2 портами 10/100/1000BASE-T, 2 комбо-портами 10/100/1000BASE-T/SFP </v>
          </cell>
          <cell r="B2" t="str">
            <v>шт</v>
          </cell>
          <cell r="C2">
            <v>13340</v>
          </cell>
        </row>
        <row r="3">
          <cell r="A3" t="str">
            <v xml:space="preserve">
Источник бесперебойного питания C3KS HF 3000VA/2100W</v>
          </cell>
          <cell r="B3" t="str">
            <v>шт</v>
          </cell>
          <cell r="C3">
            <v>27500</v>
          </cell>
        </row>
        <row r="4">
          <cell r="A4" t="str">
            <v>Адаптер проходной sc simplex "exalan +"</v>
          </cell>
          <cell r="B4" t="str">
            <v>шт</v>
          </cell>
          <cell r="C4">
            <v>51</v>
          </cell>
        </row>
        <row r="5">
          <cell r="A5" t="str">
            <v>Блок 8 розеток 250 В/ 16 А, 2К+3,440 мм, крепеж 19" 1U, индик, шнур 1,8 м</v>
          </cell>
          <cell r="B5" t="str">
            <v>шт</v>
          </cell>
          <cell r="C5">
            <v>1150</v>
          </cell>
        </row>
        <row r="6">
          <cell r="A6" t="str">
            <v>блок питания 12 В для FC-1,FC-1G,FC-4</v>
          </cell>
          <cell r="B6" t="str">
            <v>шт</v>
          </cell>
          <cell r="C6">
            <v>1150</v>
          </cell>
        </row>
        <row r="7">
          <cell r="A7" t="str">
            <v>блок питания 12в 10вт</v>
          </cell>
          <cell r="B7" t="str">
            <v>шт</v>
          </cell>
          <cell r="C7">
            <v>1650</v>
          </cell>
        </row>
        <row r="8">
          <cell r="A8" t="str">
            <v>бокс оптический с комплектом панелей 16/24 порта</v>
          </cell>
          <cell r="B8" t="str">
            <v>шт</v>
          </cell>
          <cell r="C8">
            <v>1650</v>
          </cell>
        </row>
        <row r="9">
          <cell r="A9" t="str">
            <v>Ввод кабельный универсальный</v>
          </cell>
          <cell r="B9" t="str">
            <v>шт</v>
          </cell>
          <cell r="C9">
            <v>2875</v>
          </cell>
        </row>
        <row r="10">
          <cell r="A10" t="str">
            <v>Видеосервер Domination IP-16 2U( Поддержка 16 IP камер;возможность установки до 4 HDD до 3 Tb каждый; 2 сетевые платы; 19" корпус 2U</v>
          </cell>
          <cell r="B10" t="str">
            <v>шт</v>
          </cell>
          <cell r="C10">
            <v>54625</v>
          </cell>
        </row>
        <row r="11">
          <cell r="A11" t="str">
            <v>Вставка на 8 sc simplex</v>
          </cell>
          <cell r="B11" t="str">
            <v>шт</v>
          </cell>
          <cell r="C11">
            <v>46</v>
          </cell>
        </row>
        <row r="12">
          <cell r="A12" t="str">
            <v>жёсткий диск для сервера        3 тб</v>
          </cell>
          <cell r="B12" t="str">
            <v>шт</v>
          </cell>
          <cell r="C12">
            <v>8800</v>
          </cell>
        </row>
        <row r="13">
          <cell r="A13" t="str">
            <v xml:space="preserve">инжектор 2х портовый FSE-2Cдля питания 2х термокожухов tfortis T  </v>
          </cell>
          <cell r="B13" t="str">
            <v>шт</v>
          </cell>
          <cell r="C13">
            <v>5500</v>
          </cell>
        </row>
        <row r="14">
          <cell r="A14" t="str">
            <v>Кабель оптический внешний с выносным несущим элементом 8*9/125</v>
          </cell>
          <cell r="B14" t="str">
            <v>м</v>
          </cell>
          <cell r="C14">
            <v>37</v>
          </cell>
        </row>
        <row r="15">
          <cell r="A15" t="str">
            <v>Кабель связи парной скрутки уличный,экран бухта 305м.(сечение жил 4*2*0.5)</v>
          </cell>
          <cell r="B15" t="str">
            <v>шт</v>
          </cell>
          <cell r="C15">
            <v>6375</v>
          </cell>
        </row>
        <row r="16">
          <cell r="A16" t="str">
            <v>Кабель/шнур, монитор+клав.+мышь USB, SPHD15=&gt;HD DB15+USB A-Тип, Male-2xMale, опрессованный, 3 метр., (с поддержкой KVM PS/2) [ATEN]</v>
          </cell>
          <cell r="B16" t="str">
            <v>шт</v>
          </cell>
          <cell r="C16">
            <v>1210</v>
          </cell>
        </row>
        <row r="17">
          <cell r="A17" t="str">
            <v>Камера тип 1 DS-2CD 8253F-EIS (Z)</v>
          </cell>
          <cell r="B17" t="str">
            <v>шт</v>
          </cell>
          <cell r="C17">
            <v>23983</v>
          </cell>
        </row>
        <row r="18">
          <cell r="A18" t="str">
            <v>Камера тип 2 DS-2CD 8253F-EIS (z)</v>
          </cell>
          <cell r="B18" t="str">
            <v>шт</v>
          </cell>
          <cell r="C18">
            <v>23983</v>
          </cell>
        </row>
        <row r="19">
          <cell r="A19" t="str">
            <v>Камера тип 3 ACV-442 ESS</v>
          </cell>
          <cell r="B19" t="str">
            <v>шт</v>
          </cell>
          <cell r="C19">
            <v>3887</v>
          </cell>
        </row>
        <row r="20">
          <cell r="A20" t="str">
            <v>Клавиатура+мышь Microsoft Wired 400 Desktop USB Black Retail (5MH-00016)</v>
          </cell>
          <cell r="B20" t="str">
            <v>шт</v>
          </cell>
          <cell r="C20">
            <v>1100</v>
          </cell>
        </row>
        <row r="21">
          <cell r="A21" t="str">
            <v xml:space="preserve">коммутатор сетевой 2 уровня с 24 портами SFP + 4 комбо-портами 1000Base-T/SFP </v>
          </cell>
          <cell r="B21" t="str">
            <v>шт</v>
          </cell>
          <cell r="C21">
            <v>22080</v>
          </cell>
        </row>
        <row r="22">
          <cell r="A22" t="str">
            <v>Коммутационная панель 19" 1U 8/16/24 порта, с аксессуарами, без вставок, без сплайс-кассеты, (EX ШКОС 1u)</v>
          </cell>
          <cell r="B22" t="str">
            <v>шт</v>
          </cell>
          <cell r="C22">
            <v>990</v>
          </cell>
        </row>
        <row r="23">
          <cell r="A23" t="str">
            <v xml:space="preserve">конектор байонетный </v>
          </cell>
          <cell r="B23" t="str">
            <v>шт</v>
          </cell>
          <cell r="C23">
            <v>110</v>
          </cell>
        </row>
        <row r="24">
          <cell r="A24" t="str">
            <v>Контроллер LSI Logic HBA SAS 9211-8i Kit</v>
          </cell>
          <cell r="B24" t="str">
            <v>шт</v>
          </cell>
          <cell r="C24">
            <v>13200</v>
          </cell>
        </row>
        <row r="25">
          <cell r="A25" t="str">
            <v xml:space="preserve">медиаконвертер </v>
          </cell>
          <cell r="B25" t="str">
            <v>шт</v>
          </cell>
          <cell r="C25">
            <v>4620</v>
          </cell>
        </row>
        <row r="26">
          <cell r="A26" t="str">
            <v>медиаконвертер гигабитный FС-1G</v>
          </cell>
          <cell r="B26" t="str">
            <v>шт</v>
          </cell>
          <cell r="C26">
            <v>4400</v>
          </cell>
        </row>
        <row r="27">
          <cell r="A27" t="str">
            <v>монитор 24" 1920x1200 1000:1 250CDM2,5ms,DVI,HDMI,DP, USB,black</v>
          </cell>
          <cell r="B27" t="str">
            <v>шт</v>
          </cell>
          <cell r="C27">
            <v>11000</v>
          </cell>
        </row>
        <row r="28">
          <cell r="A28" t="str">
            <v>Муфта оптическая тупиковая GJS 0,3/15 ,(болт 48)</v>
          </cell>
          <cell r="B28" t="str">
            <v>шт</v>
          </cell>
          <cell r="C28">
            <v>2645</v>
          </cell>
        </row>
        <row r="29">
          <cell r="A29" t="str">
            <v>Обьектив (пункт 1.7) LV 3080 DIR</v>
          </cell>
          <cell r="B29" t="str">
            <v>шт</v>
          </cell>
          <cell r="C29">
            <v>1024</v>
          </cell>
        </row>
        <row r="30">
          <cell r="A30" t="str">
            <v>Обьектив (пункт 1.8) M 13VM 550</v>
          </cell>
          <cell r="B30" t="str">
            <v>шт</v>
          </cell>
          <cell r="C30">
            <v>6750</v>
          </cell>
        </row>
        <row r="31">
          <cell r="A31" t="str">
            <v>Обьектив (пункт 1.9) LV 3080 DIR</v>
          </cell>
          <cell r="B31" t="str">
            <v>шт</v>
          </cell>
          <cell r="C31">
            <v>1024</v>
          </cell>
        </row>
        <row r="32">
          <cell r="A32" t="str">
            <v>Оптический Модуль GigaLink SFP, WDM, 100/155 Мбит/c, одно волокно SM, SC, Tx:1550/Rx:1310 нм, 14 дБ (до 20 км) (GL-09R)</v>
          </cell>
          <cell r="B32" t="str">
            <v>шт</v>
          </cell>
          <cell r="C32">
            <v>632</v>
          </cell>
        </row>
        <row r="33">
          <cell r="A33" t="str">
            <v>оптический патч корд, sc-sc,9/125, simplex 3m</v>
          </cell>
          <cell r="B33" t="str">
            <v>шт</v>
          </cell>
          <cell r="C33">
            <v>178</v>
          </cell>
        </row>
        <row r="34">
          <cell r="A34" t="str">
            <v>переключатель SWITCh 19</v>
          </cell>
          <cell r="B34" t="str">
            <v>шт</v>
          </cell>
          <cell r="C34">
            <v>33000</v>
          </cell>
        </row>
        <row r="35">
          <cell r="A35" t="str">
            <v>ПО обработки IP камер</v>
          </cell>
          <cell r="B35" t="str">
            <v>шт</v>
          </cell>
          <cell r="C35">
            <v>3059</v>
          </cell>
        </row>
        <row r="36">
          <cell r="A36" t="str">
            <v>Полка перфорированная грузоподъемностью 100кг, глубина 750 мм</v>
          </cell>
          <cell r="B36" t="str">
            <v>шт</v>
          </cell>
          <cell r="C36">
            <v>2380</v>
          </cell>
        </row>
        <row r="37">
          <cell r="A37" t="str">
            <v>разъем RG-45 (8p8s) под витую пару 5E</v>
          </cell>
          <cell r="B37" t="str">
            <v>шт</v>
          </cell>
          <cell r="C37">
            <v>2</v>
          </cell>
        </row>
        <row r="38">
          <cell r="A38" t="str">
            <v xml:space="preserve">сплайс кассета для 12452 пластиковая на 32 волокна с крышкой </v>
          </cell>
          <cell r="B38" t="str">
            <v>шт</v>
          </cell>
          <cell r="C38">
            <v>69</v>
          </cell>
        </row>
        <row r="39">
          <cell r="A39" t="str">
            <v>Термокожух ( пункт 1.10) он нетребуется, т.к камера уже идет в термокожухе</v>
          </cell>
          <cell r="B39" t="str">
            <v>шт</v>
          </cell>
          <cell r="C39">
            <v>0</v>
          </cell>
        </row>
        <row r="40">
          <cell r="A40" t="str">
            <v xml:space="preserve">Термокожух ( пункт 1.11) SVS - 26 </v>
          </cell>
          <cell r="B40" t="str">
            <v>шт</v>
          </cell>
          <cell r="C40">
            <v>5365</v>
          </cell>
        </row>
        <row r="41">
          <cell r="A41" t="str">
            <v>Удаленное рабочее место серверная программное обеспечение</v>
          </cell>
          <cell r="B41" t="str">
            <v>шт</v>
          </cell>
          <cell r="C41">
            <v>7636</v>
          </cell>
        </row>
        <row r="42">
          <cell r="A42" t="str">
            <v>Удлинитель KVM USB, 150 м. по UTP кат. 5, ASIC, с кабелем</v>
          </cell>
          <cell r="B42" t="str">
            <v>шт</v>
          </cell>
          <cell r="C42">
            <v>11000</v>
          </cell>
        </row>
        <row r="43">
          <cell r="A43" t="str">
            <v>Управляемый коммутатор L2+ с 24 SFP-слотами 100BASE-X и 4 SFP-слотами 1000BASE-X из которых 2 совмещены с портами Gigabit Ethernet</v>
          </cell>
          <cell r="B43" t="str">
            <v>шт</v>
          </cell>
          <cell r="C43">
            <v>20700</v>
          </cell>
        </row>
        <row r="44">
          <cell r="A44" t="str">
            <v xml:space="preserve">Устроиство грозозащиты для локально вычислительной сети SP006p </v>
          </cell>
          <cell r="B44" t="str">
            <v>шт</v>
          </cell>
          <cell r="C44">
            <v>2049</v>
          </cell>
        </row>
        <row r="45">
          <cell r="A45" t="str">
            <v>Фото реле ФР 602 серый, макс. нагр. 4400 Вт, IP 44</v>
          </cell>
          <cell r="B45" t="str">
            <v>шт</v>
          </cell>
          <cell r="C45">
            <v>193</v>
          </cell>
        </row>
        <row r="46">
          <cell r="A46" t="str">
            <v>шкаф телекомуникационный 33 U (600*1000) дверь перфорированная</v>
          </cell>
          <cell r="B46" t="str">
            <v>шт</v>
          </cell>
          <cell r="C46">
            <v>27140</v>
          </cell>
        </row>
        <row r="47">
          <cell r="A47" t="str">
            <v>шлейф sas sff-8087,06m</v>
          </cell>
          <cell r="B47" t="str">
            <v>шт</v>
          </cell>
          <cell r="C47">
            <v>2200</v>
          </cell>
        </row>
        <row r="48">
          <cell r="A48" t="str">
            <v>Шнур 2 пигтейла sc-sc,9/125 upc,0.9 mm, 2*1, upc exalan</v>
          </cell>
          <cell r="B48" t="str">
            <v>шт</v>
          </cell>
          <cell r="C48">
            <v>143</v>
          </cell>
        </row>
        <row r="49">
          <cell r="A49" t="str">
            <v>Ядро системы "Интеллект" (guardant) ПО</v>
          </cell>
          <cell r="B49" t="str">
            <v>шт</v>
          </cell>
          <cell r="C49">
            <v>12236</v>
          </cell>
        </row>
        <row r="50">
          <cell r="A50" t="str">
            <v xml:space="preserve">   - Шкаф ШРМ-2-2для размещения муфт и запасов ОК 0,4х0,9х0,3</v>
          </cell>
          <cell r="B50" t="str">
            <v>шт</v>
          </cell>
          <cell r="C50">
            <v>2993</v>
          </cell>
        </row>
        <row r="51">
          <cell r="A51" t="str">
            <v xml:space="preserve">   - Муфта МОГ-СПЛИТ/252-22-1КТ3645</v>
          </cell>
          <cell r="B51" t="str">
            <v>шт</v>
          </cell>
          <cell r="C51">
            <v>2348.1999999999998</v>
          </cell>
        </row>
        <row r="52">
          <cell r="A52" t="str">
            <v xml:space="preserve">   - Скоба для крепления трубы</v>
          </cell>
          <cell r="B52" t="str">
            <v>шт</v>
          </cell>
          <cell r="C52">
            <v>1.4</v>
          </cell>
        </row>
        <row r="53">
          <cell r="A53" t="str">
            <v xml:space="preserve">   - Розетка абоненская ШКОН-ПА-1</v>
          </cell>
          <cell r="B53" t="str">
            <v>шт</v>
          </cell>
          <cell r="C53">
            <v>35</v>
          </cell>
        </row>
        <row r="54">
          <cell r="A54" t="str">
            <v xml:space="preserve">   - Радиоприемник Лира РП-248-1</v>
          </cell>
          <cell r="B54" t="str">
            <v>шт</v>
          </cell>
          <cell r="C54">
            <v>1230</v>
          </cell>
        </row>
        <row r="55">
          <cell r="A55" t="str">
            <v xml:space="preserve">   - Металлорукав РЗ-ЦХ 32мм</v>
          </cell>
          <cell r="B55" t="str">
            <v>м</v>
          </cell>
          <cell r="C55">
            <v>27.49</v>
          </cell>
        </row>
        <row r="56">
          <cell r="A56" t="str">
            <v xml:space="preserve">   - Кабель оптоволоконный ДПТс-П-24А-3,5кН</v>
          </cell>
          <cell r="B56" t="str">
            <v>м</v>
          </cell>
          <cell r="C56">
            <v>40.58</v>
          </cell>
        </row>
        <row r="57">
          <cell r="A57" t="str">
            <v xml:space="preserve">   - Кабель оптоволоконный ДПО-П-24А-2,7кН</v>
          </cell>
          <cell r="B57" t="str">
            <v>м</v>
          </cell>
          <cell r="C57">
            <v>39.74</v>
          </cell>
        </row>
      </sheetData>
      <sheetData sheetId="19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    Адаптер АПС45</v>
          </cell>
          <cell r="B2" t="str">
            <v>шт</v>
          </cell>
          <cell r="C2">
            <v>870</v>
          </cell>
        </row>
        <row r="3">
          <cell r="A3" t="str">
            <v xml:space="preserve">    Выключатель автоматический двухполюсный Iн=1А, харка С,ВА47292р 1А</v>
          </cell>
          <cell r="B3" t="str">
            <v>шт</v>
          </cell>
          <cell r="C3">
            <v>96.84</v>
          </cell>
        </row>
        <row r="4">
          <cell r="A4" t="str">
            <v xml:space="preserve">    Гильза 100мм для датчика ESMU, Danfos</v>
          </cell>
          <cell r="B4" t="str">
            <v>шт</v>
          </cell>
          <cell r="C4">
            <v>3060</v>
          </cell>
        </row>
        <row r="5">
          <cell r="A5" t="str">
            <v xml:space="preserve">    Гофротруба.с протяж.d16</v>
          </cell>
          <cell r="B5" t="str">
            <v>м</v>
          </cell>
          <cell r="C5">
            <v>4.0999999999999996</v>
          </cell>
        </row>
        <row r="6">
          <cell r="A6" t="str">
            <v xml:space="preserve">    Гофротруба.с протяж.d20</v>
          </cell>
          <cell r="B6" t="str">
            <v>м</v>
          </cell>
          <cell r="C6">
            <v>5.7</v>
          </cell>
        </row>
        <row r="7">
          <cell r="A7" t="str">
            <v xml:space="preserve">    Гофротруба.с протяж.d25</v>
          </cell>
          <cell r="B7" t="str">
            <v>м</v>
          </cell>
          <cell r="C7">
            <v>8.1999999999999993</v>
          </cell>
        </row>
        <row r="8">
          <cell r="A8" t="str">
            <v xml:space="preserve">    Датчик  температуры  воды  канальный РТ1000</v>
          </cell>
          <cell r="B8" t="str">
            <v>шт</v>
          </cell>
          <cell r="C8">
            <v>885</v>
          </cell>
        </row>
        <row r="9">
          <cell r="A9" t="str">
            <v xml:space="preserve">    Датчик  температуры  воды  накладной РТ1000</v>
          </cell>
          <cell r="B9" t="str">
            <v>шт</v>
          </cell>
          <cell r="C9">
            <v>915</v>
          </cell>
        </row>
        <row r="10">
          <cell r="A10" t="str">
            <v xml:space="preserve">    Датчик защиты от сухого хода WMS.3/4" DE</v>
          </cell>
          <cell r="B10" t="str">
            <v>шт</v>
          </cell>
          <cell r="C10">
            <v>7702</v>
          </cell>
        </row>
        <row r="11">
          <cell r="A11" t="str">
            <v xml:space="preserve">    Датчик температуры наружного воздуха ESMT</v>
          </cell>
          <cell r="B11" t="str">
            <v>шт</v>
          </cell>
          <cell r="C11">
            <v>2480</v>
          </cell>
        </row>
        <row r="12">
          <cell r="A12" t="str">
            <v xml:space="preserve">    Датчик температуры, погружной, Рt 1000, 100мм,	ESMU		Фирма Danfoss	шт	2		_x000D_
			нержавеющая сталь,  диапазон температуры  0 …140?С,	(кодовый номер</v>
          </cell>
          <cell r="B12" t="str">
            <v>шт</v>
          </cell>
          <cell r="C12">
            <v>3635</v>
          </cell>
        </row>
        <row r="13">
          <cell r="A13" t="str">
            <v xml:space="preserve">    Дистанционный  пульт  управления  ПУД ( в  комплекте  переключатель,  лампа  зеленая  220В)</v>
          </cell>
          <cell r="B13" t="str">
            <v>шт</v>
          </cell>
          <cell r="C13">
            <v>850</v>
          </cell>
        </row>
        <row r="14">
          <cell r="A14" t="str">
            <v xml:space="preserve">    Дифференциальный  датчик  давления РS 500</v>
          </cell>
          <cell r="B14" t="str">
            <v>шт</v>
          </cell>
          <cell r="C14">
            <v>1120</v>
          </cell>
        </row>
        <row r="15">
          <cell r="A15" t="str">
            <v xml:space="preserve">    Имитатор расходомера Ду20</v>
          </cell>
          <cell r="B15" t="str">
            <v>шт</v>
          </cell>
          <cell r="C15">
            <v>800</v>
          </cell>
        </row>
        <row r="16">
          <cell r="A16" t="str">
            <v xml:space="preserve">    Имитатор расходомера Ду32</v>
          </cell>
          <cell r="B16" t="str">
            <v>шт</v>
          </cell>
          <cell r="C16">
            <v>900</v>
          </cell>
        </row>
        <row r="17">
          <cell r="A17" t="str">
            <v xml:space="preserve">    Источник питания ~220/ 12В; ТУ4354004465265362006 БП30БД312</v>
          </cell>
          <cell r="B17" t="str">
            <v>шт</v>
          </cell>
          <cell r="C17">
            <v>1350</v>
          </cell>
        </row>
        <row r="18">
          <cell r="A18" t="str">
            <v xml:space="preserve">    Кабель UTP 4x2x0,5</v>
          </cell>
          <cell r="B18" t="str">
            <v>м</v>
          </cell>
          <cell r="C18">
            <v>10.75</v>
          </cell>
        </row>
        <row r="19">
          <cell r="A19" t="str">
            <v xml:space="preserve">    Кабель ВВГ 3х 1,5</v>
          </cell>
          <cell r="B19" t="str">
            <v>м</v>
          </cell>
          <cell r="C19">
            <v>20.6</v>
          </cell>
        </row>
        <row r="20">
          <cell r="A20" t="str">
            <v xml:space="preserve">    Кабель ВВГНГ3*2.5</v>
          </cell>
          <cell r="B20" t="str">
            <v>м</v>
          </cell>
          <cell r="C20">
            <v>33.700000000000003</v>
          </cell>
        </row>
        <row r="21">
          <cell r="A21" t="str">
            <v xml:space="preserve">    Кабель ВВГнгFRLS 3х1,5</v>
          </cell>
          <cell r="B21" t="str">
            <v>м</v>
          </cell>
          <cell r="C21">
            <v>71.819999999999993</v>
          </cell>
        </row>
        <row r="22">
          <cell r="A22" t="str">
            <v xml:space="preserve">    Кабель ВВГНГLS 4х 1,5</v>
          </cell>
          <cell r="B22" t="str">
            <v>м</v>
          </cell>
          <cell r="C22">
            <v>28.2</v>
          </cell>
        </row>
        <row r="23">
          <cell r="A23" t="str">
            <v xml:space="preserve">    Кабель медный экранированный КММ 2х0,35</v>
          </cell>
          <cell r="B23" t="str">
            <v>м</v>
          </cell>
          <cell r="C23">
            <v>12.3</v>
          </cell>
        </row>
        <row r="24">
          <cell r="A24" t="str">
            <v xml:space="preserve">    Кабель медный экранированный КММ 4х0,35</v>
          </cell>
          <cell r="B24" t="str">
            <v>м</v>
          </cell>
          <cell r="C24">
            <v>17.399999999999999</v>
          </cell>
        </row>
        <row r="25">
          <cell r="A25" t="str">
            <v xml:space="preserve">    Кабель ШВВП 2х0,5</v>
          </cell>
          <cell r="B25" t="str">
            <v>м</v>
          </cell>
          <cell r="C25">
            <v>5.6</v>
          </cell>
        </row>
        <row r="26">
          <cell r="A26" t="str">
            <v xml:space="preserve">    Кабельканал ЭЛЕКОР 25*25мм</v>
          </cell>
          <cell r="B26" t="str">
            <v>м</v>
          </cell>
          <cell r="C26">
            <v>24.2</v>
          </cell>
        </row>
        <row r="27">
          <cell r="A27" t="str">
            <v xml:space="preserve">    КВВГ4х1,0</v>
          </cell>
          <cell r="B27" t="str">
            <v>м</v>
          </cell>
          <cell r="C27">
            <v>28.8</v>
          </cell>
        </row>
        <row r="28">
          <cell r="A28" t="str">
            <v xml:space="preserve">    КВВГНГFRLS4*1.5</v>
          </cell>
          <cell r="B28" t="str">
            <v>м</v>
          </cell>
          <cell r="C28">
            <v>29.3</v>
          </cell>
        </row>
        <row r="29">
          <cell r="A29" t="str">
            <v xml:space="preserve">    КВВГНГFRLS7*1.5</v>
          </cell>
          <cell r="B29" t="str">
            <v>м</v>
          </cell>
          <cell r="C29">
            <v>49.4</v>
          </cell>
        </row>
        <row r="30">
          <cell r="A30" t="str">
            <v xml:space="preserve">    КВВГЭ 4х1,0</v>
          </cell>
          <cell r="B30" t="str">
            <v>м</v>
          </cell>
          <cell r="C30">
            <v>34.409999999999997</v>
          </cell>
        </row>
        <row r="31">
          <cell r="A31" t="str">
            <v xml:space="preserve">    Клавиша проветривания AS500 LTA24</v>
          </cell>
          <cell r="B31" t="str">
            <v>шт</v>
          </cell>
          <cell r="C31">
            <v>1438</v>
          </cell>
        </row>
        <row r="32">
          <cell r="A32" t="str">
            <v xml:space="preserve">    Клапан обратный латунный Ду32 пружинный муфтовый</v>
          </cell>
          <cell r="B32" t="str">
            <v>шт</v>
          </cell>
          <cell r="C32">
            <v>199.5</v>
          </cell>
        </row>
        <row r="33">
          <cell r="A33" t="str">
            <v xml:space="preserve">    Клипсадержатель с защ.16</v>
          </cell>
          <cell r="B33" t="str">
            <v>шт</v>
          </cell>
          <cell r="C33">
            <v>1.8</v>
          </cell>
        </row>
        <row r="34">
          <cell r="A34" t="str">
            <v xml:space="preserve">    Кнопка аварийная пожарная RWA Taster FT4/24 V DC VdS (GEZE) 099561</v>
          </cell>
          <cell r="B34" t="str">
            <v>шт</v>
          </cell>
          <cell r="C34">
            <v>5129</v>
          </cell>
        </row>
        <row r="35">
          <cell r="A35" t="str">
            <v xml:space="preserve">    Комплект термометров сопротивления платиновых, технических, разностных 100П, четырехпроводных, с поверкой Danfoss КТПТР011100</v>
          </cell>
          <cell r="B35" t="str">
            <v>кт</v>
          </cell>
          <cell r="C35">
            <v>2356</v>
          </cell>
        </row>
        <row r="36">
          <cell r="A36" t="str">
            <v xml:space="preserve">    Кран 3х ход. с фланцем 11б38бк для манометра</v>
          </cell>
          <cell r="B36" t="str">
            <v>шт</v>
          </cell>
          <cell r="C36">
            <v>320</v>
          </cell>
        </row>
        <row r="37">
          <cell r="A37" t="str">
            <v xml:space="preserve">    Кран шаровый VALTEC 32мм х1", латунь</v>
          </cell>
          <cell r="B37" t="str">
            <v>шт</v>
          </cell>
          <cell r="C37">
            <v>450</v>
          </cell>
        </row>
        <row r="38">
          <cell r="A38" t="str">
            <v xml:space="preserve">    Кран шаровый латунный Valtec, Ду 15 (муфтовый)</v>
          </cell>
          <cell r="B38" t="str">
            <v>шт</v>
          </cell>
          <cell r="C38">
            <v>450</v>
          </cell>
        </row>
        <row r="39">
          <cell r="A39" t="str">
            <v xml:space="preserve">    Лоток перф.100*50 ПРЛПМЗТ100</v>
          </cell>
          <cell r="B39" t="str">
            <v>м</v>
          </cell>
          <cell r="C39">
            <v>130</v>
          </cell>
        </row>
        <row r="40">
          <cell r="A40" t="str">
            <v xml:space="preserve">    Манометр МП100М (металлический корпус), пределы измерений 01.0/1.6Мпа</v>
          </cell>
          <cell r="B40" t="str">
            <v>шт</v>
          </cell>
          <cell r="C40">
            <v>248</v>
          </cell>
        </row>
        <row r="41">
          <cell r="A41" t="str">
            <v xml:space="preserve">    Манометр радиальный MDR 50/6*1/4" (50 мм, 06 бар)</v>
          </cell>
          <cell r="B41" t="str">
            <v>шт</v>
          </cell>
          <cell r="C41">
            <v>220</v>
          </cell>
        </row>
        <row r="42">
          <cell r="A42" t="str">
            <v xml:space="preserve">    Манометр с радиальным штуцером без фланца, с диапазоном: 0...4 кгс/см? МП3У4.2,5Р</v>
          </cell>
          <cell r="B42" t="str">
            <v>шт</v>
          </cell>
          <cell r="C42">
            <v>248</v>
          </cell>
        </row>
        <row r="43">
          <cell r="A43" t="str">
            <v xml:space="preserve">    Металлорукав O18мм РЗЦХШ18</v>
          </cell>
          <cell r="B43" t="str">
            <v>м</v>
          </cell>
          <cell r="C43">
            <v>18.399999999999999</v>
          </cell>
        </row>
        <row r="44">
          <cell r="A44" t="str">
            <v xml:space="preserve">    Муфта переходная 32х15 оцинк.</v>
          </cell>
          <cell r="B44" t="str">
            <v>шт</v>
          </cell>
          <cell r="C44">
            <v>18.41</v>
          </cell>
        </row>
        <row r="45">
          <cell r="A45" t="str">
            <v xml:space="preserve">    Отборное устройство прямое ЗК142198 УСТ1а</v>
          </cell>
          <cell r="B45" t="str">
            <v>шт</v>
          </cell>
          <cell r="C45">
            <v>540</v>
          </cell>
        </row>
        <row r="46">
          <cell r="A46" t="str">
            <v xml:space="preserve">    Отборное устройство У1а ЗК142102</v>
          </cell>
          <cell r="B46" t="str">
            <v>шт</v>
          </cell>
          <cell r="C46">
            <v>1030</v>
          </cell>
        </row>
        <row r="47">
          <cell r="A47" t="str">
            <v xml:space="preserve">    Отборное устройство У1а ЗК142202</v>
          </cell>
          <cell r="B47" t="str">
            <v>шт</v>
          </cell>
          <cell r="C47">
            <v>1030</v>
          </cell>
        </row>
        <row r="48">
          <cell r="A48" t="str">
            <v xml:space="preserve">    Переход К32х2,525х2,0</v>
          </cell>
          <cell r="B48" t="str">
            <v>шт</v>
          </cell>
          <cell r="C48">
            <v>215</v>
          </cell>
        </row>
        <row r="49">
          <cell r="A49" t="str">
            <v xml:space="preserve">    Пост  кнопочный,  «Ц»,  «Ч»,  1з,  «Пуск», IP54 ПКЕ 2221У2</v>
          </cell>
          <cell r="B49" t="str">
            <v>шт</v>
          </cell>
          <cell r="C49">
            <v>118</v>
          </cell>
        </row>
        <row r="50">
          <cell r="A50" t="str">
            <v xml:space="preserve">    Преобразователь расхода ПРЭМ 20 ГС L0// Класс B1 с источниками питания</v>
          </cell>
          <cell r="B50" t="str">
            <v>шт</v>
          </cell>
          <cell r="C50">
            <v>19776</v>
          </cell>
        </row>
        <row r="51">
          <cell r="A51" t="str">
            <v xml:space="preserve">    Прибор управления Wilo SK712/d215 (30A)</v>
          </cell>
          <cell r="B51" t="str">
            <v>шт</v>
          </cell>
          <cell r="C51">
            <v>101836</v>
          </cell>
        </row>
        <row r="52">
          <cell r="A52" t="str">
            <v xml:space="preserve">    Прибор управления, контроля и защиты насосов WILO SK712</v>
          </cell>
          <cell r="B52" t="str">
            <v>шт</v>
          </cell>
          <cell r="C52">
            <v>2460</v>
          </cell>
        </row>
        <row r="53">
          <cell r="A53" t="str">
            <v xml:space="preserve">    Пробка Ц15</v>
          </cell>
          <cell r="B53" t="str">
            <v>шт</v>
          </cell>
          <cell r="C53">
            <v>19.489999999999998</v>
          </cell>
        </row>
        <row r="54">
          <cell r="A54" t="str">
            <v xml:space="preserve">    Провод МКЭШ  2х0,75</v>
          </cell>
          <cell r="B54" t="str">
            <v>м</v>
          </cell>
          <cell r="C54">
            <v>27.1</v>
          </cell>
        </row>
        <row r="55">
          <cell r="A55" t="str">
            <v xml:space="preserve">    Провод ПВС 2х0,75</v>
          </cell>
          <cell r="B55" t="str">
            <v>м</v>
          </cell>
          <cell r="C55">
            <v>10.7</v>
          </cell>
        </row>
        <row r="56">
          <cell r="A56" t="str">
            <v xml:space="preserve">    Провод ПВС 3х0,75</v>
          </cell>
          <cell r="B56" t="str">
            <v>м</v>
          </cell>
          <cell r="C56">
            <v>14</v>
          </cell>
        </row>
        <row r="57">
          <cell r="A57" t="str">
            <v xml:space="preserve">    Провод ПВС 4х0,75</v>
          </cell>
          <cell r="B57" t="str">
            <v>м</v>
          </cell>
          <cell r="C57">
            <v>17.899999999999999</v>
          </cell>
        </row>
      </sheetData>
      <sheetData sheetId="20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Земляные работы.</v>
          </cell>
        </row>
        <row r="3">
          <cell r="A3" t="str">
            <v xml:space="preserve">Фундамент </v>
          </cell>
        </row>
        <row r="4">
          <cell r="A4" t="str">
            <v>Балки фундаментные монолитные</v>
          </cell>
        </row>
        <row r="5">
          <cell r="A5" t="str">
            <v>Фундаменты под колонны</v>
          </cell>
        </row>
        <row r="6">
          <cell r="A6" t="str">
            <v>Монолитная фундаментная плита</v>
          </cell>
        </row>
        <row r="7">
          <cell r="A7" t="str">
            <v>Полы</v>
          </cell>
        </row>
        <row r="8">
          <cell r="A8" t="str">
            <v>Металлокаркас:</v>
          </cell>
        </row>
        <row r="9">
          <cell r="A9" t="str">
            <v>Конструкции металлические кровли</v>
          </cell>
        </row>
        <row r="10">
          <cell r="A10" t="str">
            <v>Модули</v>
          </cell>
        </row>
        <row r="11">
          <cell r="A11" t="str">
            <v>Наружные стены</v>
          </cell>
        </row>
        <row r="12">
          <cell r="A12" t="str">
            <v>Кровля</v>
          </cell>
        </row>
        <row r="13">
          <cell r="A13" t="str">
            <v xml:space="preserve">Проемы </v>
          </cell>
        </row>
        <row r="14">
          <cell r="A14" t="str">
            <v>Двери</v>
          </cell>
        </row>
        <row r="15">
          <cell r="A15" t="str">
            <v>Окна</v>
          </cell>
        </row>
        <row r="16">
          <cell r="A16" t="str">
            <v>Окна ПВХ (входят в стоимость стандартного модуля)</v>
          </cell>
        </row>
        <row r="17">
          <cell r="A17" t="str">
            <v>Ворота</v>
          </cell>
        </row>
        <row r="18">
          <cell r="A18" t="str">
            <v>Внутренние перегородки</v>
          </cell>
        </row>
        <row r="19">
          <cell r="A19" t="str">
            <v>Отделочные работы</v>
          </cell>
        </row>
        <row r="20">
          <cell r="A20" t="str">
            <v>Лестницы, крыльца</v>
          </cell>
        </row>
        <row r="21">
          <cell r="A21" t="str">
            <v>Отмостка, благоустройство, цоколь</v>
          </cell>
        </row>
        <row r="22">
          <cell r="A22" t="str">
            <v>ИТОГО</v>
          </cell>
        </row>
        <row r="23">
          <cell r="A23" t="str">
            <v>Неучтенные работы и материалы 5%</v>
          </cell>
        </row>
        <row r="24">
          <cell r="A24" t="str">
            <v>ИТОГО ОБЩЕСТРОИТЕЛЬНЫЕ РАБОТЫ:</v>
          </cell>
        </row>
        <row r="25">
          <cell r="A25" t="str">
            <v>Накладные расходы</v>
          </cell>
          <cell r="B25" t="str">
            <v>%</v>
          </cell>
          <cell r="C25">
            <v>8</v>
          </cell>
        </row>
        <row r="26">
          <cell r="A26" t="str">
            <v>Инженерные сети:</v>
          </cell>
        </row>
        <row r="27">
          <cell r="A27" t="str">
            <v>Проектные работы 1катег.</v>
          </cell>
          <cell r="B27" t="str">
            <v>м2</v>
          </cell>
          <cell r="C27">
            <v>730</v>
          </cell>
        </row>
        <row r="28">
          <cell r="A28" t="str">
            <v>Проектные работы 2катег.</v>
          </cell>
          <cell r="B28" t="str">
            <v>м2</v>
          </cell>
          <cell r="C28">
            <v>950</v>
          </cell>
        </row>
        <row r="29">
          <cell r="A29" t="str">
            <v>Проектные работы 3катег.</v>
          </cell>
          <cell r="B29" t="str">
            <v>м2</v>
          </cell>
          <cell r="C29">
            <v>1200</v>
          </cell>
        </row>
        <row r="30">
          <cell r="A30" t="str">
            <v>Работа крана 2,5 месяца</v>
          </cell>
        </row>
        <row r="31">
          <cell r="A31" t="str">
            <v>Кран-балка 2 т</v>
          </cell>
        </row>
        <row r="32">
          <cell r="A32" t="str">
            <v>Доставка Новосибирск-Якутия</v>
          </cell>
          <cell r="B32" t="str">
            <v>рейс</v>
          </cell>
          <cell r="C32">
            <v>350000</v>
          </cell>
        </row>
        <row r="33">
          <cell r="A33" t="str">
            <v>Доставка Новосибирск-Ханты-мансийск-Нягань-с.Приобье</v>
          </cell>
          <cell r="B33" t="str">
            <v>рейс</v>
          </cell>
        </row>
        <row r="36">
          <cell r="A36" t="str">
            <v>Себестоимость всего комплекса строительства:</v>
          </cell>
        </row>
        <row r="37">
          <cell r="A37" t="str">
            <v>Количество машин на доставку/бетон по 5 м3/щебень по 10 т: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2"/>
  <sheetViews>
    <sheetView tabSelected="1" zoomScale="90" zoomScaleNormal="90" workbookViewId="0">
      <pane ySplit="8" topLeftCell="A84" activePane="bottomLeft" state="frozen"/>
      <selection pane="bottomLeft" activeCell="F108" sqref="F108"/>
    </sheetView>
  </sheetViews>
  <sheetFormatPr defaultRowHeight="15" x14ac:dyDescent="0.25"/>
  <cols>
    <col min="1" max="1" width="5.85546875" style="3" customWidth="1"/>
    <col min="2" max="2" width="64" customWidth="1"/>
    <col min="3" max="3" width="15" style="2" customWidth="1"/>
    <col min="4" max="4" width="14.140625" style="2" customWidth="1"/>
    <col min="5" max="5" width="20.85546875" customWidth="1"/>
    <col min="6" max="6" width="24.28515625" style="2" customWidth="1"/>
    <col min="7" max="7" width="23" customWidth="1"/>
    <col min="8" max="8" width="17.140625" customWidth="1"/>
    <col min="9" max="9" width="13.5703125" customWidth="1"/>
    <col min="10" max="10" width="16.5703125" customWidth="1"/>
  </cols>
  <sheetData>
    <row r="1" spans="1:10" ht="31.5" customHeight="1" x14ac:dyDescent="0.25">
      <c r="A1" s="75" t="str">
        <f>C2</f>
        <v>МЗ Офис</v>
      </c>
      <c r="B1" s="75"/>
      <c r="C1" s="76" t="str">
        <f>C3</f>
        <v>ООО "Тюменская модульная компания"</v>
      </c>
      <c r="D1" s="76"/>
      <c r="E1" s="76"/>
      <c r="F1" s="76"/>
    </row>
    <row r="2" spans="1:10" x14ac:dyDescent="0.25">
      <c r="A2" s="41">
        <v>1</v>
      </c>
      <c r="B2" s="42" t="s">
        <v>2</v>
      </c>
      <c r="C2" s="77" t="s">
        <v>85</v>
      </c>
      <c r="D2" s="77"/>
      <c r="E2" s="77"/>
      <c r="F2" s="77"/>
    </row>
    <row r="3" spans="1:10" x14ac:dyDescent="0.25">
      <c r="A3" s="41">
        <v>2</v>
      </c>
      <c r="B3" s="42" t="s">
        <v>0</v>
      </c>
      <c r="C3" s="77" t="s">
        <v>84</v>
      </c>
      <c r="D3" s="77"/>
      <c r="E3" s="77"/>
      <c r="F3" s="77"/>
    </row>
    <row r="4" spans="1:10" ht="14.25" customHeight="1" x14ac:dyDescent="0.25">
      <c r="A4" s="41">
        <v>3</v>
      </c>
      <c r="B4" s="42" t="s">
        <v>1</v>
      </c>
      <c r="C4" s="79" t="s">
        <v>86</v>
      </c>
      <c r="D4" s="80"/>
      <c r="E4" s="80"/>
      <c r="F4" s="81"/>
    </row>
    <row r="5" spans="1:10" ht="15.75" customHeight="1" x14ac:dyDescent="0.25">
      <c r="A5" s="41">
        <v>4</v>
      </c>
      <c r="B5" s="42" t="s">
        <v>63</v>
      </c>
      <c r="C5" s="79">
        <v>2.5</v>
      </c>
      <c r="D5" s="80"/>
      <c r="E5" s="80"/>
      <c r="F5" s="81"/>
    </row>
    <row r="6" spans="1:10" ht="17.25" customHeight="1" x14ac:dyDescent="0.25">
      <c r="A6" s="41">
        <v>5</v>
      </c>
      <c r="B6" s="42" t="s">
        <v>39</v>
      </c>
      <c r="C6" s="77" t="s">
        <v>87</v>
      </c>
      <c r="D6" s="77"/>
      <c r="E6" s="45" t="s">
        <v>38</v>
      </c>
      <c r="F6" s="61">
        <f>15.253*22.034*4+73.456*14.458*2</f>
        <v>3468.3921039999996</v>
      </c>
      <c r="G6" s="66" t="s">
        <v>79</v>
      </c>
      <c r="H6" s="66" t="s">
        <v>80</v>
      </c>
      <c r="I6" s="66" t="s">
        <v>81</v>
      </c>
      <c r="J6" s="66" t="s">
        <v>83</v>
      </c>
    </row>
    <row r="7" spans="1:10" x14ac:dyDescent="0.25">
      <c r="A7" s="41">
        <v>6</v>
      </c>
      <c r="B7" s="42" t="s">
        <v>3</v>
      </c>
      <c r="C7" s="79" t="s">
        <v>82</v>
      </c>
      <c r="D7" s="80"/>
      <c r="E7" s="80"/>
      <c r="F7" s="81"/>
    </row>
    <row r="8" spans="1:10" ht="37.5" x14ac:dyDescent="0.25">
      <c r="A8" s="41">
        <v>7</v>
      </c>
      <c r="B8" s="4" t="s">
        <v>6</v>
      </c>
      <c r="C8" s="4" t="s">
        <v>8</v>
      </c>
      <c r="D8" s="4" t="s">
        <v>7</v>
      </c>
      <c r="E8" s="4" t="s">
        <v>9</v>
      </c>
      <c r="F8" s="4" t="s">
        <v>10</v>
      </c>
      <c r="G8" s="57">
        <f>(F11+F15+F20+F21+F28+F29+F30+F31+F36+F38+F39+F42+F44+F49+F54+F55+F59+F61+F63+F64+F67+F73)*1.02+F79+F81+F83+F85+F91</f>
        <v>21929331.274839014</v>
      </c>
      <c r="H8" s="57">
        <f>F107-G8-I8</f>
        <v>27894881.733457536</v>
      </c>
      <c r="I8" s="57">
        <f>F88</f>
        <v>450000</v>
      </c>
      <c r="J8">
        <v>0</v>
      </c>
    </row>
    <row r="9" spans="1:10" ht="18.75" x14ac:dyDescent="0.25">
      <c r="A9" s="41">
        <v>8</v>
      </c>
      <c r="B9" s="5" t="s">
        <v>90</v>
      </c>
      <c r="C9" s="4"/>
      <c r="D9" s="4"/>
      <c r="E9" s="4"/>
      <c r="F9" s="4"/>
      <c r="G9" s="57"/>
    </row>
    <row r="10" spans="1:10" x14ac:dyDescent="0.25">
      <c r="A10" s="41">
        <v>9</v>
      </c>
      <c r="B10" s="6" t="s">
        <v>91</v>
      </c>
      <c r="C10" s="13" t="s">
        <v>92</v>
      </c>
      <c r="D10" s="13">
        <v>126</v>
      </c>
      <c r="E10" s="10">
        <v>170</v>
      </c>
      <c r="F10" s="9">
        <f>D10*E10</f>
        <v>21420</v>
      </c>
    </row>
    <row r="11" spans="1:10" x14ac:dyDescent="0.25">
      <c r="A11" s="41">
        <v>10</v>
      </c>
      <c r="B11" s="6" t="s">
        <v>114</v>
      </c>
      <c r="C11" s="13" t="s">
        <v>12</v>
      </c>
      <c r="D11" s="13">
        <v>214</v>
      </c>
      <c r="E11" s="10">
        <v>5600</v>
      </c>
      <c r="F11" s="9">
        <f t="shared" ref="F11:F15" si="0">D11*E11</f>
        <v>1198400</v>
      </c>
    </row>
    <row r="12" spans="1:10" x14ac:dyDescent="0.25">
      <c r="A12" s="41">
        <v>11</v>
      </c>
      <c r="B12" s="6" t="s">
        <v>93</v>
      </c>
      <c r="C12" s="13" t="s">
        <v>18</v>
      </c>
      <c r="D12" s="13">
        <f>0.5*D11</f>
        <v>107</v>
      </c>
      <c r="E12" s="10">
        <v>2000</v>
      </c>
      <c r="F12" s="9">
        <f t="shared" si="0"/>
        <v>214000</v>
      </c>
    </row>
    <row r="13" spans="1:10" x14ac:dyDescent="0.25">
      <c r="A13" s="41">
        <v>12</v>
      </c>
      <c r="B13" s="6" t="s">
        <v>94</v>
      </c>
      <c r="C13" s="13" t="s">
        <v>12</v>
      </c>
      <c r="D13" s="13">
        <f>D11</f>
        <v>214</v>
      </c>
      <c r="E13" s="10">
        <v>350</v>
      </c>
      <c r="F13" s="9">
        <f t="shared" si="0"/>
        <v>74900</v>
      </c>
    </row>
    <row r="14" spans="1:10" x14ac:dyDescent="0.25">
      <c r="A14" s="41">
        <v>13</v>
      </c>
      <c r="B14" s="6" t="s">
        <v>95</v>
      </c>
      <c r="C14" s="13" t="s">
        <v>96</v>
      </c>
      <c r="D14" s="54">
        <f>18.4*(73.56*2+14.458*4+22.034*4+15.253*4)/1000</f>
        <v>6.515439999999999</v>
      </c>
      <c r="E14" s="10">
        <v>7000</v>
      </c>
      <c r="F14" s="9">
        <f t="shared" si="0"/>
        <v>45608.079999999994</v>
      </c>
    </row>
    <row r="15" spans="1:10" x14ac:dyDescent="0.25">
      <c r="A15" s="41">
        <v>14</v>
      </c>
      <c r="B15" s="6" t="s">
        <v>97</v>
      </c>
      <c r="C15" s="13" t="str">
        <f>VLOOKUP(B15,[2]Фундаменты!Прайс,2,FALSE)</f>
        <v>тн</v>
      </c>
      <c r="D15" s="54">
        <f>D14</f>
        <v>6.515439999999999</v>
      </c>
      <c r="E15" s="10">
        <v>33500</v>
      </c>
      <c r="F15" s="9">
        <f t="shared" si="0"/>
        <v>218267.23999999996</v>
      </c>
    </row>
    <row r="16" spans="1:10" x14ac:dyDescent="0.25">
      <c r="A16" s="41">
        <v>15</v>
      </c>
      <c r="B16" s="7" t="s">
        <v>4</v>
      </c>
      <c r="C16" s="14"/>
      <c r="D16" s="14"/>
      <c r="E16" s="11"/>
      <c r="F16" s="15">
        <f>SUM(F10:F15)</f>
        <v>1772595.32</v>
      </c>
      <c r="G16" s="57"/>
    </row>
    <row r="17" spans="1:7" ht="18.75" x14ac:dyDescent="0.25">
      <c r="A17" s="41">
        <v>16</v>
      </c>
      <c r="B17" s="5" t="s">
        <v>21</v>
      </c>
      <c r="C17" s="4"/>
      <c r="D17" s="4"/>
      <c r="E17" s="4"/>
      <c r="F17" s="4"/>
    </row>
    <row r="18" spans="1:7" x14ac:dyDescent="0.25">
      <c r="A18" s="41">
        <v>17</v>
      </c>
      <c r="B18" s="6" t="s">
        <v>42</v>
      </c>
      <c r="C18" s="13" t="s">
        <v>44</v>
      </c>
      <c r="D18" s="13">
        <f>D19+D20</f>
        <v>192</v>
      </c>
      <c r="E18" s="10">
        <v>2000</v>
      </c>
      <c r="F18" s="9">
        <f>D18*E18</f>
        <v>384000</v>
      </c>
    </row>
    <row r="19" spans="1:7" x14ac:dyDescent="0.25">
      <c r="A19" s="41">
        <v>18</v>
      </c>
      <c r="B19" s="6" t="s">
        <v>43</v>
      </c>
      <c r="C19" s="13" t="s">
        <v>44</v>
      </c>
      <c r="D19" s="13">
        <v>96</v>
      </c>
      <c r="E19" s="10">
        <v>2000</v>
      </c>
      <c r="F19" s="9">
        <f>D19*E19</f>
        <v>192000</v>
      </c>
    </row>
    <row r="20" spans="1:7" x14ac:dyDescent="0.25">
      <c r="A20" s="41">
        <v>19</v>
      </c>
      <c r="B20" s="6" t="s">
        <v>88</v>
      </c>
      <c r="C20" s="13" t="s">
        <v>44</v>
      </c>
      <c r="D20" s="13">
        <v>96</v>
      </c>
      <c r="E20" s="10">
        <v>3000</v>
      </c>
      <c r="F20" s="9">
        <f t="shared" ref="F20" si="1">D20*E20</f>
        <v>288000</v>
      </c>
    </row>
    <row r="21" spans="1:7" ht="30" x14ac:dyDescent="0.25">
      <c r="A21" s="41">
        <v>20</v>
      </c>
      <c r="B21" s="6" t="s">
        <v>98</v>
      </c>
      <c r="C21" s="13" t="s">
        <v>44</v>
      </c>
      <c r="D21" s="13">
        <v>16</v>
      </c>
      <c r="E21" s="10">
        <v>129525</v>
      </c>
      <c r="F21" s="9">
        <f>D21*E21</f>
        <v>2072400</v>
      </c>
    </row>
    <row r="22" spans="1:7" s="67" customFormat="1" ht="30" x14ac:dyDescent="0.25">
      <c r="A22" s="41">
        <v>21</v>
      </c>
      <c r="B22" s="6" t="s">
        <v>99</v>
      </c>
      <c r="C22" s="13" t="s">
        <v>44</v>
      </c>
      <c r="D22" s="13">
        <v>120</v>
      </c>
      <c r="E22" s="10">
        <v>115133</v>
      </c>
      <c r="F22" s="9">
        <f t="shared" ref="F22:F25" si="2">D22*E22</f>
        <v>13815960</v>
      </c>
    </row>
    <row r="23" spans="1:7" s="67" customFormat="1" x14ac:dyDescent="0.25">
      <c r="A23" s="41">
        <v>22</v>
      </c>
      <c r="B23" s="6" t="s">
        <v>100</v>
      </c>
      <c r="C23" s="13" t="s">
        <v>11</v>
      </c>
      <c r="D23" s="55">
        <f>73.2*2*2+28*2.795*2*2</f>
        <v>605.83999999999992</v>
      </c>
      <c r="E23" s="10">
        <v>2950</v>
      </c>
      <c r="F23" s="9">
        <f t="shared" si="2"/>
        <v>1787227.9999999998</v>
      </c>
    </row>
    <row r="24" spans="1:7" s="67" customFormat="1" x14ac:dyDescent="0.25">
      <c r="A24" s="41">
        <v>23</v>
      </c>
      <c r="B24" s="6" t="s">
        <v>101</v>
      </c>
      <c r="C24" s="13" t="s">
        <v>11</v>
      </c>
      <c r="D24" s="55">
        <f>D23</f>
        <v>605.83999999999992</v>
      </c>
      <c r="E24" s="10">
        <v>3150</v>
      </c>
      <c r="F24" s="9">
        <f t="shared" si="2"/>
        <v>1908395.9999999998</v>
      </c>
    </row>
    <row r="25" spans="1:7" s="67" customFormat="1" x14ac:dyDescent="0.25">
      <c r="A25" s="41">
        <v>24</v>
      </c>
      <c r="B25" s="6" t="s">
        <v>89</v>
      </c>
      <c r="C25" s="13" t="s">
        <v>11</v>
      </c>
      <c r="D25" s="55">
        <f>(73.456*2+36.5*2+22*2)*0.7</f>
        <v>184.73840000000001</v>
      </c>
      <c r="E25" s="10">
        <v>600</v>
      </c>
      <c r="F25" s="9">
        <f t="shared" si="2"/>
        <v>110843.04000000001</v>
      </c>
    </row>
    <row r="26" spans="1:7" x14ac:dyDescent="0.25">
      <c r="A26" s="41">
        <v>25</v>
      </c>
      <c r="B26" s="7" t="s">
        <v>4</v>
      </c>
      <c r="C26" s="14"/>
      <c r="D26" s="14"/>
      <c r="E26" s="11"/>
      <c r="F26" s="15">
        <f>SUM(F18:F25)</f>
        <v>20558827.039999999</v>
      </c>
      <c r="G26" s="57"/>
    </row>
    <row r="27" spans="1:7" ht="15.75" x14ac:dyDescent="0.25">
      <c r="A27" s="41">
        <v>26</v>
      </c>
      <c r="B27" s="5" t="s">
        <v>22</v>
      </c>
      <c r="C27" s="12"/>
      <c r="D27" s="12"/>
      <c r="E27" s="8"/>
      <c r="F27" s="9"/>
    </row>
    <row r="28" spans="1:7" x14ac:dyDescent="0.25">
      <c r="A28" s="41">
        <v>27</v>
      </c>
      <c r="B28" s="6" t="s">
        <v>45</v>
      </c>
      <c r="C28" s="13" t="str">
        <f>VLOOKUP(B28,[3]Кровля!Прайс,2,FALSE)</f>
        <v>тн</v>
      </c>
      <c r="D28" s="55">
        <f>0.015*F6/2</f>
        <v>26.012940779999997</v>
      </c>
      <c r="E28" s="10">
        <v>42000</v>
      </c>
      <c r="F28" s="9">
        <f>D28*E28</f>
        <v>1092543.5127599998</v>
      </c>
    </row>
    <row r="29" spans="1:7" x14ac:dyDescent="0.25">
      <c r="A29" s="41">
        <v>28</v>
      </c>
      <c r="B29" s="6" t="s">
        <v>36</v>
      </c>
      <c r="C29" s="13" t="str">
        <f>VLOOKUP(B29,[3]Кровля!Прайс,2,FALSE)</f>
        <v>м2</v>
      </c>
      <c r="D29" s="55">
        <f>1.2*F6/2</f>
        <v>2081.0352623999997</v>
      </c>
      <c r="E29" s="10">
        <v>370</v>
      </c>
      <c r="F29" s="9">
        <f t="shared" ref="F29:F39" si="3">D29*E29</f>
        <v>769983.04708799988</v>
      </c>
    </row>
    <row r="30" spans="1:7" x14ac:dyDescent="0.25">
      <c r="A30" s="41">
        <v>29</v>
      </c>
      <c r="B30" s="6" t="s">
        <v>46</v>
      </c>
      <c r="C30" s="13" t="str">
        <f>VLOOKUP(B30,[3]Кровля!Прайс,2,FALSE)</f>
        <v>м3</v>
      </c>
      <c r="D30" s="55">
        <f>D29*0.04/4</f>
        <v>20.810352623999997</v>
      </c>
      <c r="E30" s="10">
        <v>6500</v>
      </c>
      <c r="F30" s="9">
        <f t="shared" si="3"/>
        <v>135267.29205599998</v>
      </c>
    </row>
    <row r="31" spans="1:7" x14ac:dyDescent="0.25">
      <c r="A31" s="41">
        <v>30</v>
      </c>
      <c r="B31" s="6" t="s">
        <v>47</v>
      </c>
      <c r="C31" s="13" t="s">
        <v>48</v>
      </c>
      <c r="D31" s="55">
        <f>74+43+22*4+16*5</f>
        <v>285</v>
      </c>
      <c r="E31" s="10">
        <v>650</v>
      </c>
      <c r="F31" s="9">
        <f t="shared" si="3"/>
        <v>185250</v>
      </c>
    </row>
    <row r="32" spans="1:7" x14ac:dyDescent="0.25">
      <c r="A32" s="41">
        <v>31</v>
      </c>
      <c r="B32" s="6" t="s">
        <v>49</v>
      </c>
      <c r="C32" s="13" t="str">
        <f>VLOOKUP(B32,[3]Кровля!Прайс,2,FALSE)</f>
        <v>тн</v>
      </c>
      <c r="D32" s="55">
        <f>D28</f>
        <v>26.012940779999997</v>
      </c>
      <c r="E32" s="10">
        <v>7000</v>
      </c>
      <c r="F32" s="9">
        <f t="shared" si="3"/>
        <v>182090.58545999997</v>
      </c>
    </row>
    <row r="33" spans="1:7" x14ac:dyDescent="0.25">
      <c r="A33" s="41">
        <v>32</v>
      </c>
      <c r="B33" s="6" t="s">
        <v>50</v>
      </c>
      <c r="C33" s="13" t="str">
        <f>VLOOKUP(B33,[3]Кровля!Прайс,2,FALSE)</f>
        <v>м2</v>
      </c>
      <c r="D33" s="55">
        <f>D29</f>
        <v>2081.0352623999997</v>
      </c>
      <c r="E33" s="10">
        <v>250</v>
      </c>
      <c r="F33" s="9">
        <f t="shared" si="3"/>
        <v>520258.81559999991</v>
      </c>
    </row>
    <row r="34" spans="1:7" x14ac:dyDescent="0.25">
      <c r="A34" s="41">
        <v>33</v>
      </c>
      <c r="B34" s="6" t="s">
        <v>51</v>
      </c>
      <c r="C34" s="13" t="str">
        <f>VLOOKUP(B34,[3]Кровля!Прайс,2,FALSE)</f>
        <v>м</v>
      </c>
      <c r="D34" s="55">
        <f>D31</f>
        <v>285</v>
      </c>
      <c r="E34" s="10">
        <f>E31*40%</f>
        <v>260</v>
      </c>
      <c r="F34" s="9">
        <f t="shared" si="3"/>
        <v>74100</v>
      </c>
    </row>
    <row r="35" spans="1:7" x14ac:dyDescent="0.25">
      <c r="A35" s="41">
        <v>34</v>
      </c>
      <c r="B35" s="6" t="s">
        <v>52</v>
      </c>
      <c r="C35" s="13" t="str">
        <f>VLOOKUP(B35,[1]Кровля!Прайс,2,FALSE)</f>
        <v>шт</v>
      </c>
      <c r="D35" s="55">
        <v>16</v>
      </c>
      <c r="E35" s="10">
        <v>250</v>
      </c>
      <c r="F35" s="9">
        <f t="shared" si="3"/>
        <v>4000</v>
      </c>
    </row>
    <row r="36" spans="1:7" x14ac:dyDescent="0.25">
      <c r="A36" s="41">
        <v>35</v>
      </c>
      <c r="B36" s="6" t="s">
        <v>53</v>
      </c>
      <c r="C36" s="13" t="str">
        <f>VLOOKUP(B36,[1]Кровля!Прайс,2,FALSE)</f>
        <v>шт</v>
      </c>
      <c r="D36" s="55">
        <f>D35</f>
        <v>16</v>
      </c>
      <c r="E36" s="10">
        <v>360</v>
      </c>
      <c r="F36" s="9">
        <f t="shared" si="3"/>
        <v>5760</v>
      </c>
    </row>
    <row r="37" spans="1:7" x14ac:dyDescent="0.25">
      <c r="A37" s="41">
        <v>36</v>
      </c>
      <c r="B37" s="6" t="s">
        <v>54</v>
      </c>
      <c r="C37" s="13" t="str">
        <f>VLOOKUP(B37,[1]Кровля!Прайс,2,FALSE)</f>
        <v>м2</v>
      </c>
      <c r="D37" s="55">
        <f>17.5*2*0.8</f>
        <v>28</v>
      </c>
      <c r="E37" s="10">
        <v>180</v>
      </c>
      <c r="F37" s="9">
        <f t="shared" si="3"/>
        <v>5040</v>
      </c>
    </row>
    <row r="38" spans="1:7" x14ac:dyDescent="0.25">
      <c r="A38" s="41">
        <v>37</v>
      </c>
      <c r="B38" s="6" t="s">
        <v>55</v>
      </c>
      <c r="C38" s="13" t="str">
        <f>VLOOKUP(B38,[1]Кровля!Прайс,2,FALSE)</f>
        <v>м2</v>
      </c>
      <c r="D38" s="55">
        <f>D37</f>
        <v>28</v>
      </c>
      <c r="E38" s="10">
        <v>353</v>
      </c>
      <c r="F38" s="9">
        <f t="shared" si="3"/>
        <v>9884</v>
      </c>
    </row>
    <row r="39" spans="1:7" x14ac:dyDescent="0.25">
      <c r="A39" s="41">
        <v>38</v>
      </c>
      <c r="B39" s="6" t="s">
        <v>56</v>
      </c>
      <c r="C39" s="13" t="str">
        <f>VLOOKUP(B39,[1]Кровля!Прайс,2,FALSE)</f>
        <v>компл</v>
      </c>
      <c r="D39" s="55">
        <f>D29</f>
        <v>2081.0352623999997</v>
      </c>
      <c r="E39" s="10">
        <v>75</v>
      </c>
      <c r="F39" s="9">
        <f t="shared" si="3"/>
        <v>156077.64467999997</v>
      </c>
    </row>
    <row r="40" spans="1:7" x14ac:dyDescent="0.25">
      <c r="A40" s="41">
        <v>39</v>
      </c>
      <c r="B40" s="7" t="s">
        <v>4</v>
      </c>
      <c r="C40" s="14"/>
      <c r="D40" s="14"/>
      <c r="E40" s="11"/>
      <c r="F40" s="15">
        <f>SUM(F28:F39)</f>
        <v>3140254.8976439997</v>
      </c>
      <c r="G40" s="57"/>
    </row>
    <row r="41" spans="1:7" ht="21.75" customHeight="1" x14ac:dyDescent="0.25">
      <c r="A41" s="41">
        <v>40</v>
      </c>
      <c r="B41" s="5" t="s">
        <v>29</v>
      </c>
      <c r="C41" s="12"/>
      <c r="D41" s="12"/>
      <c r="E41" s="8"/>
      <c r="F41" s="9"/>
    </row>
    <row r="42" spans="1:7" x14ac:dyDescent="0.25">
      <c r="A42" s="41">
        <v>41</v>
      </c>
      <c r="B42" s="6" t="s">
        <v>15</v>
      </c>
      <c r="C42" s="13" t="s">
        <v>12</v>
      </c>
      <c r="D42" s="13">
        <v>116</v>
      </c>
      <c r="E42" s="10">
        <v>5000</v>
      </c>
      <c r="F42" s="9">
        <f t="shared" ref="F42:F46" si="4">D42*E42</f>
        <v>580000</v>
      </c>
    </row>
    <row r="43" spans="1:7" s="67" customFormat="1" x14ac:dyDescent="0.25">
      <c r="A43" s="41"/>
      <c r="B43" s="6" t="s">
        <v>126</v>
      </c>
      <c r="C43" s="13" t="s">
        <v>12</v>
      </c>
      <c r="D43" s="13">
        <v>2</v>
      </c>
      <c r="E43" s="10">
        <v>8500</v>
      </c>
      <c r="F43" s="9">
        <f t="shared" si="4"/>
        <v>17000</v>
      </c>
    </row>
    <row r="44" spans="1:7" x14ac:dyDescent="0.25">
      <c r="A44" s="41">
        <v>42</v>
      </c>
      <c r="B44" s="6" t="s">
        <v>16</v>
      </c>
      <c r="C44" s="13" t="s">
        <v>12</v>
      </c>
      <c r="D44" s="13">
        <v>8</v>
      </c>
      <c r="E44" s="10">
        <v>18000</v>
      </c>
      <c r="F44" s="9">
        <f t="shared" si="4"/>
        <v>144000</v>
      </c>
    </row>
    <row r="45" spans="1:7" s="67" customFormat="1" x14ac:dyDescent="0.25">
      <c r="A45" s="41"/>
      <c r="B45" s="6" t="s">
        <v>127</v>
      </c>
      <c r="C45" s="13" t="s">
        <v>12</v>
      </c>
      <c r="D45" s="13">
        <v>2</v>
      </c>
      <c r="E45" s="10">
        <v>27000</v>
      </c>
      <c r="F45" s="9">
        <f t="shared" ref="F45" si="5">D45*E45</f>
        <v>54000</v>
      </c>
    </row>
    <row r="46" spans="1:7" x14ac:dyDescent="0.25">
      <c r="A46" s="41">
        <v>43</v>
      </c>
      <c r="B46" s="6" t="s">
        <v>25</v>
      </c>
      <c r="C46" s="13" t="s">
        <v>12</v>
      </c>
      <c r="D46" s="13">
        <f>D42+D43+D44+D45</f>
        <v>128</v>
      </c>
      <c r="E46" s="10">
        <v>1000</v>
      </c>
      <c r="F46" s="9">
        <f t="shared" si="4"/>
        <v>128000</v>
      </c>
    </row>
    <row r="47" spans="1:7" x14ac:dyDescent="0.25">
      <c r="A47" s="41">
        <v>44</v>
      </c>
      <c r="B47" s="7" t="s">
        <v>4</v>
      </c>
      <c r="C47" s="14"/>
      <c r="D47" s="14"/>
      <c r="E47" s="11"/>
      <c r="F47" s="15">
        <f>SUM(F42:F46)</f>
        <v>923000</v>
      </c>
    </row>
    <row r="48" spans="1:7" ht="15.75" x14ac:dyDescent="0.25">
      <c r="A48" s="41">
        <v>45</v>
      </c>
      <c r="B48" s="5" t="s">
        <v>23</v>
      </c>
      <c r="C48" s="12"/>
      <c r="D48" s="12"/>
      <c r="E48" s="8"/>
      <c r="F48" s="9"/>
    </row>
    <row r="49" spans="1:7" x14ac:dyDescent="0.25">
      <c r="A49" s="41">
        <v>46</v>
      </c>
      <c r="B49" s="6" t="s">
        <v>14</v>
      </c>
      <c r="C49" s="13" t="s">
        <v>11</v>
      </c>
      <c r="D49" s="13">
        <f>(6*109+73.5*4+2.35*12+1.1*4+2.5*4+2*4)*C5</f>
        <v>2496.5</v>
      </c>
      <c r="E49" s="10">
        <v>1100</v>
      </c>
      <c r="F49" s="9">
        <f>D49*E49</f>
        <v>2746150</v>
      </c>
    </row>
    <row r="50" spans="1:7" x14ac:dyDescent="0.25">
      <c r="A50" s="41">
        <v>47</v>
      </c>
      <c r="B50" s="6" t="s">
        <v>17</v>
      </c>
      <c r="C50" s="13" t="s">
        <v>11</v>
      </c>
      <c r="D50" s="13">
        <f>D49</f>
        <v>2496.5</v>
      </c>
      <c r="E50" s="10">
        <v>120</v>
      </c>
      <c r="F50" s="9">
        <f>D50*E50</f>
        <v>299580</v>
      </c>
    </row>
    <row r="51" spans="1:7" x14ac:dyDescent="0.25">
      <c r="A51" s="41">
        <v>48</v>
      </c>
      <c r="B51" s="7" t="s">
        <v>4</v>
      </c>
      <c r="C51" s="14"/>
      <c r="D51" s="14"/>
      <c r="E51" s="11"/>
      <c r="F51" s="15">
        <f>SUM(F49:F50)</f>
        <v>3045730</v>
      </c>
    </row>
    <row r="52" spans="1:7" ht="15.75" x14ac:dyDescent="0.25">
      <c r="A52" s="41">
        <v>49</v>
      </c>
      <c r="B52" s="5" t="s">
        <v>31</v>
      </c>
      <c r="C52" s="12"/>
      <c r="D52" s="12"/>
      <c r="E52" s="8"/>
      <c r="F52" s="9"/>
    </row>
    <row r="53" spans="1:7" x14ac:dyDescent="0.25">
      <c r="A53" s="41">
        <v>50</v>
      </c>
      <c r="B53" s="19" t="s">
        <v>28</v>
      </c>
      <c r="C53" s="13"/>
      <c r="D53" s="13"/>
      <c r="E53" s="10"/>
      <c r="F53" s="9"/>
    </row>
    <row r="54" spans="1:7" x14ac:dyDescent="0.25">
      <c r="A54" s="41">
        <v>51</v>
      </c>
      <c r="B54" s="6" t="s">
        <v>64</v>
      </c>
      <c r="C54" s="13" t="s">
        <v>11</v>
      </c>
      <c r="D54" s="13">
        <f>(6*16+2.35*16+1.2*16+2.5*8)*C5</f>
        <v>431.99999999999994</v>
      </c>
      <c r="E54" s="10">
        <v>180</v>
      </c>
      <c r="F54" s="9">
        <f t="shared" ref="F54:F56" si="6">D54*E54</f>
        <v>77759.999999999985</v>
      </c>
      <c r="G54" t="s">
        <v>75</v>
      </c>
    </row>
    <row r="55" spans="1:7" x14ac:dyDescent="0.25">
      <c r="A55" s="41">
        <v>52</v>
      </c>
      <c r="B55" s="6" t="s">
        <v>65</v>
      </c>
      <c r="C55" s="13" t="s">
        <v>11</v>
      </c>
      <c r="D55" s="13">
        <f>D54</f>
        <v>431.99999999999994</v>
      </c>
      <c r="E55" s="10">
        <v>95</v>
      </c>
      <c r="F55" s="9">
        <f t="shared" si="6"/>
        <v>41039.999999999993</v>
      </c>
    </row>
    <row r="56" spans="1:7" x14ac:dyDescent="0.25">
      <c r="A56" s="41">
        <v>53</v>
      </c>
      <c r="B56" s="6" t="s">
        <v>66</v>
      </c>
      <c r="C56" s="13" t="s">
        <v>11</v>
      </c>
      <c r="D56" s="13">
        <f>D54</f>
        <v>431.99999999999994</v>
      </c>
      <c r="E56" s="10">
        <v>150</v>
      </c>
      <c r="F56" s="9">
        <f t="shared" si="6"/>
        <v>64799.999999999993</v>
      </c>
    </row>
    <row r="57" spans="1:7" x14ac:dyDescent="0.25">
      <c r="A57" s="41">
        <v>54</v>
      </c>
      <c r="B57" s="19" t="s">
        <v>26</v>
      </c>
      <c r="C57" s="13"/>
      <c r="D57" s="13"/>
      <c r="E57" s="10"/>
      <c r="F57" s="9"/>
    </row>
    <row r="58" spans="1:7" x14ac:dyDescent="0.25">
      <c r="A58" s="41">
        <v>55</v>
      </c>
      <c r="B58" s="6" t="s">
        <v>67</v>
      </c>
      <c r="C58" s="13" t="s">
        <v>11</v>
      </c>
      <c r="D58" s="13">
        <f>14.04*192-D60-D62</f>
        <v>2419.3899999999994</v>
      </c>
      <c r="E58" s="10">
        <v>100</v>
      </c>
      <c r="F58" s="9">
        <f>D58*E58</f>
        <v>241938.99999999994</v>
      </c>
    </row>
    <row r="59" spans="1:7" x14ac:dyDescent="0.25">
      <c r="A59" s="41">
        <v>56</v>
      </c>
      <c r="B59" s="6" t="s">
        <v>37</v>
      </c>
      <c r="C59" s="13" t="s">
        <v>11</v>
      </c>
      <c r="D59" s="13">
        <f>14*56+34*2*2-D60-D62</f>
        <v>643.71</v>
      </c>
      <c r="E59" s="10">
        <v>350</v>
      </c>
      <c r="F59" s="9">
        <f>D59*E59</f>
        <v>225298.5</v>
      </c>
    </row>
    <row r="60" spans="1:7" x14ac:dyDescent="0.25">
      <c r="A60" s="41">
        <v>57</v>
      </c>
      <c r="B60" s="6" t="s">
        <v>68</v>
      </c>
      <c r="C60" s="13" t="str">
        <f>VLOOKUP(B60,[2]Отделка!Прайс,2,FALSE)</f>
        <v>м2</v>
      </c>
      <c r="D60" s="13">
        <f>14.04*2+28.45</f>
        <v>56.53</v>
      </c>
      <c r="E60" s="10">
        <v>360</v>
      </c>
      <c r="F60" s="9">
        <f t="shared" ref="F60:F64" si="7">D60*E60</f>
        <v>20350.8</v>
      </c>
      <c r="G60" t="s">
        <v>128</v>
      </c>
    </row>
    <row r="61" spans="1:7" x14ac:dyDescent="0.25">
      <c r="A61" s="41">
        <v>58</v>
      </c>
      <c r="B61" s="6" t="s">
        <v>69</v>
      </c>
      <c r="C61" s="13" t="str">
        <f>VLOOKUP(B61,[2]Отделка!Прайс,2,FALSE)</f>
        <v>м2</v>
      </c>
      <c r="D61" s="13">
        <f>D60</f>
        <v>56.53</v>
      </c>
      <c r="E61" s="10">
        <v>635.85</v>
      </c>
      <c r="F61" s="9">
        <f t="shared" si="7"/>
        <v>35944.6005</v>
      </c>
    </row>
    <row r="62" spans="1:7" x14ac:dyDescent="0.25">
      <c r="A62" s="41">
        <v>59</v>
      </c>
      <c r="B62" s="6" t="s">
        <v>70</v>
      </c>
      <c r="C62" s="13" t="str">
        <f>VLOOKUP(B62,[2]Отделка!Прайс,2,FALSE)</f>
        <v>м2</v>
      </c>
      <c r="D62" s="13">
        <f>(13.4+18.56+2.56)*4+13.4*4+14.04*2</f>
        <v>219.76</v>
      </c>
      <c r="E62" s="10">
        <v>450</v>
      </c>
      <c r="F62" s="9">
        <f t="shared" si="7"/>
        <v>98892</v>
      </c>
      <c r="G62" t="s">
        <v>129</v>
      </c>
    </row>
    <row r="63" spans="1:7" x14ac:dyDescent="0.25">
      <c r="A63" s="41">
        <v>60</v>
      </c>
      <c r="B63" s="6" t="s">
        <v>71</v>
      </c>
      <c r="C63" s="13" t="s">
        <v>11</v>
      </c>
      <c r="D63" s="13">
        <f>D62</f>
        <v>219.76</v>
      </c>
      <c r="E63" s="10">
        <v>599</v>
      </c>
      <c r="F63" s="9">
        <f t="shared" si="7"/>
        <v>131636.24</v>
      </c>
    </row>
    <row r="64" spans="1:7" x14ac:dyDescent="0.25">
      <c r="A64" s="41">
        <v>61</v>
      </c>
      <c r="B64" s="6" t="s">
        <v>72</v>
      </c>
      <c r="C64" s="13" t="str">
        <f>VLOOKUP(B64,[2]Отделка!Прайс,2,FALSE)</f>
        <v>кг</v>
      </c>
      <c r="D64" s="13">
        <f>D62*5</f>
        <v>1098.8</v>
      </c>
      <c r="E64" s="10">
        <v>11.7</v>
      </c>
      <c r="F64" s="9">
        <f t="shared" si="7"/>
        <v>12855.96</v>
      </c>
    </row>
    <row r="65" spans="1:7" ht="15.75" x14ac:dyDescent="0.25">
      <c r="A65" s="41">
        <v>62</v>
      </c>
      <c r="B65" s="19" t="s">
        <v>30</v>
      </c>
      <c r="C65" s="12"/>
      <c r="D65" s="12"/>
      <c r="E65" s="8"/>
      <c r="F65" s="9"/>
    </row>
    <row r="66" spans="1:7" ht="18" customHeight="1" x14ac:dyDescent="0.25">
      <c r="A66" s="41">
        <v>63</v>
      </c>
      <c r="B66" s="6" t="s">
        <v>73</v>
      </c>
      <c r="C66" s="13" t="str">
        <f>VLOOKUP(B66,[2]Отделка!Прайс,2,FALSE)</f>
        <v>м2</v>
      </c>
      <c r="D66" s="13">
        <f>(13.4+18.56+2.56)*4</f>
        <v>138.08000000000001</v>
      </c>
      <c r="E66" s="10">
        <v>180</v>
      </c>
      <c r="F66" s="9">
        <f t="shared" ref="F66:F67" si="8">D66*E66</f>
        <v>24854.400000000001</v>
      </c>
      <c r="G66" t="s">
        <v>75</v>
      </c>
    </row>
    <row r="67" spans="1:7" ht="28.5" customHeight="1" x14ac:dyDescent="0.25">
      <c r="A67" s="41">
        <v>64</v>
      </c>
      <c r="B67" s="6" t="s">
        <v>74</v>
      </c>
      <c r="C67" s="13" t="s">
        <v>11</v>
      </c>
      <c r="D67" s="13">
        <f>D66</f>
        <v>138.08000000000001</v>
      </c>
      <c r="E67" s="10">
        <v>275</v>
      </c>
      <c r="F67" s="9">
        <f t="shared" si="8"/>
        <v>37972</v>
      </c>
    </row>
    <row r="68" spans="1:7" x14ac:dyDescent="0.25">
      <c r="A68" s="41">
        <v>65</v>
      </c>
      <c r="B68" s="7" t="s">
        <v>4</v>
      </c>
      <c r="C68" s="14"/>
      <c r="D68" s="14"/>
      <c r="E68" s="11"/>
      <c r="F68" s="15">
        <f>SUM(F53:F67)</f>
        <v>1013343.5005</v>
      </c>
    </row>
    <row r="69" spans="1:7" ht="15.75" x14ac:dyDescent="0.25">
      <c r="A69" s="41">
        <v>66</v>
      </c>
      <c r="B69" s="5" t="s">
        <v>122</v>
      </c>
      <c r="C69" s="58"/>
      <c r="D69" s="58"/>
      <c r="E69" s="59"/>
      <c r="F69" s="60"/>
    </row>
    <row r="70" spans="1:7" x14ac:dyDescent="0.25">
      <c r="A70" s="41">
        <v>67</v>
      </c>
      <c r="B70" s="6" t="s">
        <v>78</v>
      </c>
      <c r="C70" s="13" t="s">
        <v>58</v>
      </c>
      <c r="D70" s="13">
        <f>D71+D72+D73</f>
        <v>7.91</v>
      </c>
      <c r="E70" s="10">
        <v>11000</v>
      </c>
      <c r="F70" s="9">
        <f t="shared" ref="F70" si="9">D70*E70</f>
        <v>87010</v>
      </c>
    </row>
    <row r="71" spans="1:7" s="67" customFormat="1" x14ac:dyDescent="0.25">
      <c r="A71" s="41">
        <v>68</v>
      </c>
      <c r="B71" s="6" t="s">
        <v>106</v>
      </c>
      <c r="C71" s="13" t="s">
        <v>58</v>
      </c>
      <c r="D71" s="13">
        <f>0.97*3</f>
        <v>2.91</v>
      </c>
      <c r="E71" s="10">
        <v>50000</v>
      </c>
      <c r="F71" s="9">
        <f>D71*E71</f>
        <v>145500</v>
      </c>
    </row>
    <row r="72" spans="1:7" s="67" customFormat="1" x14ac:dyDescent="0.25">
      <c r="A72" s="41">
        <v>69</v>
      </c>
      <c r="B72" s="6" t="s">
        <v>105</v>
      </c>
      <c r="C72" s="13" t="s">
        <v>58</v>
      </c>
      <c r="D72" s="13">
        <f>0.75*4</f>
        <v>3</v>
      </c>
      <c r="E72" s="10">
        <v>50000</v>
      </c>
      <c r="F72" s="9">
        <f>D72*E72</f>
        <v>150000</v>
      </c>
    </row>
    <row r="73" spans="1:7" x14ac:dyDescent="0.25">
      <c r="A73" s="41">
        <v>70</v>
      </c>
      <c r="B73" s="6" t="s">
        <v>104</v>
      </c>
      <c r="C73" s="13" t="s">
        <v>58</v>
      </c>
      <c r="D73" s="13">
        <f>0.4*5</f>
        <v>2</v>
      </c>
      <c r="E73" s="10">
        <v>50000</v>
      </c>
      <c r="F73" s="9">
        <f>D73*E73</f>
        <v>100000</v>
      </c>
    </row>
    <row r="74" spans="1:7" x14ac:dyDescent="0.25">
      <c r="A74" s="41">
        <v>71</v>
      </c>
      <c r="B74" s="7" t="s">
        <v>4</v>
      </c>
      <c r="C74" s="13"/>
      <c r="D74" s="14"/>
      <c r="E74" s="11"/>
      <c r="F74" s="15">
        <f>SUM(F70:F73)</f>
        <v>482510</v>
      </c>
    </row>
    <row r="75" spans="1:7" ht="15.75" x14ac:dyDescent="0.25">
      <c r="A75" s="41">
        <v>72</v>
      </c>
      <c r="B75" s="25" t="s">
        <v>13</v>
      </c>
      <c r="C75" s="26"/>
      <c r="D75" s="26"/>
      <c r="E75" s="27"/>
      <c r="F75" s="28">
        <f>SUM(F10:F74)/2</f>
        <v>30936260.758143999</v>
      </c>
    </row>
    <row r="76" spans="1:7" ht="15.75" x14ac:dyDescent="0.25">
      <c r="A76" s="41">
        <v>73</v>
      </c>
      <c r="B76" s="29" t="s">
        <v>102</v>
      </c>
      <c r="C76" s="56" t="s">
        <v>57</v>
      </c>
      <c r="D76" s="56">
        <v>2</v>
      </c>
      <c r="E76" s="30"/>
      <c r="F76" s="31">
        <f>F75*D76%</f>
        <v>618725.21516288002</v>
      </c>
    </row>
    <row r="77" spans="1:7" ht="21" x14ac:dyDescent="0.35">
      <c r="A77" s="41">
        <v>74</v>
      </c>
      <c r="B77" s="32" t="s">
        <v>19</v>
      </c>
      <c r="C77" s="33"/>
      <c r="D77" s="33"/>
      <c r="E77" s="34"/>
      <c r="F77" s="35">
        <f>F75+F76</f>
        <v>31554985.973306879</v>
      </c>
      <c r="G77" s="57"/>
    </row>
    <row r="78" spans="1:7" ht="15.75" x14ac:dyDescent="0.25">
      <c r="A78" s="41">
        <v>75</v>
      </c>
      <c r="B78" s="21" t="s">
        <v>62</v>
      </c>
      <c r="C78" s="12"/>
      <c r="D78" s="12"/>
      <c r="E78" s="8"/>
      <c r="F78" s="9"/>
    </row>
    <row r="79" spans="1:7" ht="15.75" x14ac:dyDescent="0.25">
      <c r="A79" s="41">
        <v>76</v>
      </c>
      <c r="B79" s="20" t="s">
        <v>32</v>
      </c>
      <c r="C79" s="13" t="s">
        <v>11</v>
      </c>
      <c r="D79" s="62">
        <f>F6</f>
        <v>3468.3921039999996</v>
      </c>
      <c r="E79" s="10">
        <v>500</v>
      </c>
      <c r="F79" s="9">
        <f t="shared" ref="F79:F86" si="10">D79*E79</f>
        <v>1734196.0519999997</v>
      </c>
    </row>
    <row r="80" spans="1:7" ht="15.75" x14ac:dyDescent="0.25">
      <c r="A80" s="41">
        <v>77</v>
      </c>
      <c r="B80" s="20" t="s">
        <v>20</v>
      </c>
      <c r="C80" s="13" t="s">
        <v>11</v>
      </c>
      <c r="D80" s="62">
        <f>D79</f>
        <v>3468.3921039999996</v>
      </c>
      <c r="E80" s="10">
        <f>E79*50%</f>
        <v>250</v>
      </c>
      <c r="F80" s="9">
        <f t="shared" si="10"/>
        <v>867098.02599999984</v>
      </c>
    </row>
    <row r="81" spans="1:8" ht="15" customHeight="1" x14ac:dyDescent="0.25">
      <c r="A81" s="41">
        <v>78</v>
      </c>
      <c r="B81" s="24" t="s">
        <v>40</v>
      </c>
      <c r="C81" s="13" t="s">
        <v>11</v>
      </c>
      <c r="D81" s="62">
        <f t="shared" ref="D81:D86" si="11">D80</f>
        <v>3468.3921039999996</v>
      </c>
      <c r="E81" s="10">
        <v>150</v>
      </c>
      <c r="F81" s="9">
        <f t="shared" si="10"/>
        <v>520258.81559999991</v>
      </c>
    </row>
    <row r="82" spans="1:8" ht="15.75" x14ac:dyDescent="0.25">
      <c r="A82" s="41">
        <v>79</v>
      </c>
      <c r="B82" s="24" t="s">
        <v>27</v>
      </c>
      <c r="C82" s="13" t="s">
        <v>11</v>
      </c>
      <c r="D82" s="62">
        <f t="shared" si="11"/>
        <v>3468.3921039999996</v>
      </c>
      <c r="E82" s="10">
        <f>E81*50%</f>
        <v>75</v>
      </c>
      <c r="F82" s="9">
        <f t="shared" si="10"/>
        <v>260129.40779999996</v>
      </c>
    </row>
    <row r="83" spans="1:8" ht="15.75" x14ac:dyDescent="0.25">
      <c r="A83" s="41">
        <v>80</v>
      </c>
      <c r="B83" s="24" t="s">
        <v>116</v>
      </c>
      <c r="C83" s="13" t="s">
        <v>11</v>
      </c>
      <c r="D83" s="62">
        <f t="shared" si="11"/>
        <v>3468.3921039999996</v>
      </c>
      <c r="E83" s="10">
        <v>250</v>
      </c>
      <c r="F83" s="9">
        <f t="shared" si="10"/>
        <v>867098.02599999984</v>
      </c>
    </row>
    <row r="84" spans="1:8" ht="15.75" x14ac:dyDescent="0.25">
      <c r="A84" s="41">
        <v>81</v>
      </c>
      <c r="B84" s="24" t="s">
        <v>117</v>
      </c>
      <c r="C84" s="13" t="s">
        <v>11</v>
      </c>
      <c r="D84" s="62">
        <f t="shared" si="11"/>
        <v>3468.3921039999996</v>
      </c>
      <c r="E84" s="10">
        <f>E83*50%</f>
        <v>125</v>
      </c>
      <c r="F84" s="9">
        <f t="shared" si="10"/>
        <v>433549.01299999992</v>
      </c>
    </row>
    <row r="85" spans="1:8" ht="15.75" x14ac:dyDescent="0.25">
      <c r="A85" s="41">
        <v>82</v>
      </c>
      <c r="B85" s="24" t="s">
        <v>33</v>
      </c>
      <c r="C85" s="13" t="s">
        <v>11</v>
      </c>
      <c r="D85" s="62">
        <f t="shared" si="11"/>
        <v>3468.3921039999996</v>
      </c>
      <c r="E85" s="10">
        <v>140</v>
      </c>
      <c r="F85" s="9">
        <f t="shared" si="10"/>
        <v>485574.89455999993</v>
      </c>
    </row>
    <row r="86" spans="1:8" ht="15.75" x14ac:dyDescent="0.25">
      <c r="A86" s="41">
        <v>83</v>
      </c>
      <c r="B86" s="24" t="s">
        <v>34</v>
      </c>
      <c r="C86" s="13" t="s">
        <v>11</v>
      </c>
      <c r="D86" s="62">
        <f t="shared" si="11"/>
        <v>3468.3921039999996</v>
      </c>
      <c r="E86" s="10">
        <f>E85*120%</f>
        <v>168</v>
      </c>
      <c r="F86" s="9">
        <f t="shared" si="10"/>
        <v>582689.87347199989</v>
      </c>
    </row>
    <row r="87" spans="1:8" ht="15.75" x14ac:dyDescent="0.25">
      <c r="A87" s="41">
        <v>84</v>
      </c>
      <c r="B87" s="22" t="s">
        <v>4</v>
      </c>
      <c r="C87" s="13"/>
      <c r="D87" s="55"/>
      <c r="E87" s="10"/>
      <c r="F87" s="23">
        <f>SUM(F79:F86)</f>
        <v>5750594.1084319996</v>
      </c>
    </row>
    <row r="88" spans="1:8" ht="15.75" x14ac:dyDescent="0.25">
      <c r="A88" s="41">
        <v>85</v>
      </c>
      <c r="B88" s="21" t="s">
        <v>59</v>
      </c>
      <c r="C88" s="13" t="s">
        <v>44</v>
      </c>
      <c r="D88" s="55">
        <v>1</v>
      </c>
      <c r="E88" s="10">
        <v>450000</v>
      </c>
      <c r="F88" s="23">
        <f>D88*E88</f>
        <v>450000</v>
      </c>
      <c r="G88" s="57"/>
    </row>
    <row r="89" spans="1:8" ht="18.75" x14ac:dyDescent="0.3">
      <c r="A89" s="41">
        <v>86</v>
      </c>
      <c r="B89" s="46" t="s">
        <v>60</v>
      </c>
      <c r="C89" s="36" t="s">
        <v>57</v>
      </c>
      <c r="D89" s="36">
        <v>6</v>
      </c>
      <c r="E89" s="37"/>
      <c r="F89" s="39">
        <f>(F77+F87)*D89%</f>
        <v>2238334.8049043329</v>
      </c>
    </row>
    <row r="90" spans="1:8" ht="18.75" x14ac:dyDescent="0.3">
      <c r="A90" s="41">
        <v>87</v>
      </c>
      <c r="B90" s="46" t="s">
        <v>113</v>
      </c>
      <c r="C90" s="36" t="s">
        <v>18</v>
      </c>
      <c r="D90" s="63">
        <f>35*F6/100</f>
        <v>1213.9372363999998</v>
      </c>
      <c r="E90" s="37">
        <v>2000</v>
      </c>
      <c r="F90" s="39">
        <f>D90*E90</f>
        <v>2427874.4727999996</v>
      </c>
    </row>
    <row r="91" spans="1:8" ht="15.75" x14ac:dyDescent="0.25">
      <c r="A91" s="41">
        <v>88</v>
      </c>
      <c r="B91" s="46" t="s">
        <v>131</v>
      </c>
      <c r="C91" s="47"/>
      <c r="D91" s="47"/>
      <c r="E91" s="48"/>
      <c r="F91" s="49">
        <f>SUM(F92:F106)</f>
        <v>7852423.6488533337</v>
      </c>
      <c r="G91" s="57"/>
      <c r="H91" s="57"/>
    </row>
    <row r="92" spans="1:8" x14ac:dyDescent="0.25">
      <c r="A92" s="41">
        <v>89</v>
      </c>
      <c r="B92" s="50" t="s">
        <v>41</v>
      </c>
      <c r="C92" s="51" t="s">
        <v>12</v>
      </c>
      <c r="D92" s="51">
        <v>44</v>
      </c>
      <c r="E92" s="52">
        <v>5000</v>
      </c>
      <c r="F92" s="53">
        <f>D92*E92</f>
        <v>220000</v>
      </c>
    </row>
    <row r="93" spans="1:8" s="67" customFormat="1" x14ac:dyDescent="0.25">
      <c r="A93" s="41"/>
      <c r="B93" s="50" t="s">
        <v>132</v>
      </c>
      <c r="C93" s="51" t="s">
        <v>11</v>
      </c>
      <c r="D93" s="51">
        <f>(1.5*44+1*44)</f>
        <v>110</v>
      </c>
      <c r="E93" s="52">
        <v>1500</v>
      </c>
      <c r="F93" s="53">
        <f>D93*E93</f>
        <v>165000</v>
      </c>
    </row>
    <row r="94" spans="1:8" x14ac:dyDescent="0.25">
      <c r="A94" s="41">
        <v>90</v>
      </c>
      <c r="B94" s="50" t="s">
        <v>76</v>
      </c>
      <c r="C94" s="51" t="s">
        <v>12</v>
      </c>
      <c r="D94" s="51">
        <v>28</v>
      </c>
      <c r="E94" s="52">
        <v>4000</v>
      </c>
      <c r="F94" s="53">
        <f t="shared" ref="F94:F95" si="12">D94*E94</f>
        <v>112000</v>
      </c>
    </row>
    <row r="95" spans="1:8" s="67" customFormat="1" x14ac:dyDescent="0.25">
      <c r="A95" s="41">
        <v>91</v>
      </c>
      <c r="B95" s="70" t="s">
        <v>107</v>
      </c>
      <c r="C95" s="51" t="s">
        <v>12</v>
      </c>
      <c r="D95" s="51">
        <v>4</v>
      </c>
      <c r="E95" s="52">
        <v>6000</v>
      </c>
      <c r="F95" s="53">
        <f t="shared" si="12"/>
        <v>24000</v>
      </c>
      <c r="G95" s="57"/>
      <c r="H95" s="57"/>
    </row>
    <row r="96" spans="1:8" x14ac:dyDescent="0.25">
      <c r="A96" s="41">
        <v>92</v>
      </c>
      <c r="B96" s="50" t="s">
        <v>115</v>
      </c>
      <c r="C96" s="51" t="s">
        <v>12</v>
      </c>
      <c r="D96" s="64">
        <f>(F6/10)/1.5</f>
        <v>231.22614026666665</v>
      </c>
      <c r="E96" s="52">
        <v>3200</v>
      </c>
      <c r="F96" s="53">
        <f t="shared" ref="F96:F106" si="13">D96*E96</f>
        <v>739923.64885333332</v>
      </c>
      <c r="G96" s="57"/>
    </row>
    <row r="97" spans="1:7" x14ac:dyDescent="0.25">
      <c r="A97" s="41">
        <v>93</v>
      </c>
      <c r="B97" s="50" t="s">
        <v>77</v>
      </c>
      <c r="C97" s="51" t="s">
        <v>12</v>
      </c>
      <c r="D97" s="51">
        <v>5</v>
      </c>
      <c r="E97" s="52">
        <v>7500</v>
      </c>
      <c r="F97" s="53">
        <f t="shared" si="13"/>
        <v>37500</v>
      </c>
    </row>
    <row r="98" spans="1:7" s="67" customFormat="1" x14ac:dyDescent="0.25">
      <c r="A98" s="41">
        <v>94</v>
      </c>
      <c r="B98" s="50" t="s">
        <v>120</v>
      </c>
      <c r="C98" s="51" t="s">
        <v>12</v>
      </c>
      <c r="D98" s="51">
        <v>80</v>
      </c>
      <c r="E98" s="52">
        <v>13500</v>
      </c>
      <c r="F98" s="53">
        <f t="shared" si="13"/>
        <v>1080000</v>
      </c>
    </row>
    <row r="99" spans="1:7" s="67" customFormat="1" x14ac:dyDescent="0.25">
      <c r="A99" s="41">
        <v>95</v>
      </c>
      <c r="B99" s="50" t="s">
        <v>118</v>
      </c>
      <c r="C99" s="51" t="s">
        <v>12</v>
      </c>
      <c r="D99" s="51">
        <v>95</v>
      </c>
      <c r="E99" s="52">
        <v>2900</v>
      </c>
      <c r="F99" s="53">
        <f t="shared" si="13"/>
        <v>275500</v>
      </c>
    </row>
    <row r="100" spans="1:7" s="67" customFormat="1" x14ac:dyDescent="0.25">
      <c r="A100" s="41">
        <v>96</v>
      </c>
      <c r="B100" s="50" t="s">
        <v>119</v>
      </c>
      <c r="C100" s="51" t="s">
        <v>12</v>
      </c>
      <c r="D100" s="51">
        <v>180</v>
      </c>
      <c r="E100" s="52">
        <v>300</v>
      </c>
      <c r="F100" s="53">
        <f t="shared" si="13"/>
        <v>54000</v>
      </c>
    </row>
    <row r="101" spans="1:7" x14ac:dyDescent="0.25">
      <c r="A101" s="41">
        <v>97</v>
      </c>
      <c r="B101" s="50" t="s">
        <v>108</v>
      </c>
      <c r="C101" s="51" t="s">
        <v>12</v>
      </c>
      <c r="D101" s="51">
        <v>4</v>
      </c>
      <c r="E101" s="52">
        <v>17500</v>
      </c>
      <c r="F101" s="53">
        <f t="shared" si="13"/>
        <v>70000</v>
      </c>
    </row>
    <row r="102" spans="1:7" s="67" customFormat="1" x14ac:dyDescent="0.25">
      <c r="A102" s="41">
        <v>98</v>
      </c>
      <c r="B102" s="50" t="s">
        <v>109</v>
      </c>
      <c r="C102" s="51" t="s">
        <v>12</v>
      </c>
      <c r="D102" s="51">
        <v>2</v>
      </c>
      <c r="E102" s="52">
        <v>38500</v>
      </c>
      <c r="F102" s="65">
        <f t="shared" si="13"/>
        <v>77000</v>
      </c>
    </row>
    <row r="103" spans="1:7" s="67" customFormat="1" x14ac:dyDescent="0.25">
      <c r="A103" s="41">
        <v>100</v>
      </c>
      <c r="B103" s="50" t="s">
        <v>110</v>
      </c>
      <c r="C103" s="51" t="s">
        <v>12</v>
      </c>
      <c r="D103" s="51">
        <v>2</v>
      </c>
      <c r="E103" s="52">
        <v>4250</v>
      </c>
      <c r="F103" s="65">
        <f>D103*E103</f>
        <v>8500</v>
      </c>
    </row>
    <row r="104" spans="1:7" s="67" customFormat="1" x14ac:dyDescent="0.25">
      <c r="A104" s="41">
        <v>101</v>
      </c>
      <c r="B104" s="50" t="s">
        <v>111</v>
      </c>
      <c r="C104" s="51" t="s">
        <v>12</v>
      </c>
      <c r="D104" s="51">
        <v>2</v>
      </c>
      <c r="E104" s="52">
        <v>13500</v>
      </c>
      <c r="F104" s="65">
        <f>D104*E104</f>
        <v>27000</v>
      </c>
    </row>
    <row r="105" spans="1:7" s="67" customFormat="1" x14ac:dyDescent="0.25">
      <c r="A105" s="41">
        <v>102</v>
      </c>
      <c r="B105" s="50" t="s">
        <v>112</v>
      </c>
      <c r="C105" s="51" t="s">
        <v>12</v>
      </c>
      <c r="D105" s="51">
        <v>4</v>
      </c>
      <c r="E105" s="52">
        <v>88000</v>
      </c>
      <c r="F105" s="53">
        <f>D105*E105</f>
        <v>352000</v>
      </c>
    </row>
    <row r="106" spans="1:7" ht="30" x14ac:dyDescent="0.25">
      <c r="A106" s="41">
        <v>104</v>
      </c>
      <c r="B106" s="68" t="s">
        <v>130</v>
      </c>
      <c r="C106" s="51" t="s">
        <v>12</v>
      </c>
      <c r="D106" s="69">
        <v>2</v>
      </c>
      <c r="E106" s="52">
        <v>2305000</v>
      </c>
      <c r="F106" s="65">
        <f t="shared" si="13"/>
        <v>4610000</v>
      </c>
    </row>
    <row r="107" spans="1:7" ht="46.5" x14ac:dyDescent="0.25">
      <c r="A107" s="41">
        <v>105</v>
      </c>
      <c r="B107" s="16" t="s">
        <v>5</v>
      </c>
      <c r="C107" s="17"/>
      <c r="D107" s="17"/>
      <c r="E107" s="18"/>
      <c r="F107" s="40">
        <f>F77+F87+F89+F90+F88+F91</f>
        <v>50274213.008296549</v>
      </c>
      <c r="G107" s="73">
        <f>F107*1.43</f>
        <v>71892124.60186407</v>
      </c>
    </row>
    <row r="108" spans="1:7" x14ac:dyDescent="0.25">
      <c r="A108" s="41">
        <v>106</v>
      </c>
      <c r="B108" s="43" t="s">
        <v>24</v>
      </c>
      <c r="C108" s="38">
        <v>12</v>
      </c>
      <c r="D108" s="78" t="s">
        <v>35</v>
      </c>
      <c r="E108" s="78"/>
      <c r="F108" s="44">
        <f>F107/F6</f>
        <v>14494.962363198989</v>
      </c>
    </row>
    <row r="109" spans="1:7" x14ac:dyDescent="0.25">
      <c r="A109"/>
      <c r="C109"/>
      <c r="D109"/>
      <c r="F109" s="1"/>
    </row>
    <row r="110" spans="1:7" x14ac:dyDescent="0.25">
      <c r="A110"/>
      <c r="C110"/>
      <c r="D110"/>
      <c r="F110" s="1"/>
    </row>
    <row r="111" spans="1:7" x14ac:dyDescent="0.25">
      <c r="A111"/>
      <c r="C111"/>
      <c r="D111"/>
      <c r="F111" s="1"/>
    </row>
    <row r="112" spans="1:7" x14ac:dyDescent="0.25">
      <c r="A112"/>
      <c r="C112"/>
      <c r="D112"/>
      <c r="F112" s="1"/>
    </row>
  </sheetData>
  <mergeCells count="9">
    <mergeCell ref="A1:B1"/>
    <mergeCell ref="C1:F1"/>
    <mergeCell ref="C2:F2"/>
    <mergeCell ref="C3:F3"/>
    <mergeCell ref="D108:E108"/>
    <mergeCell ref="C6:D6"/>
    <mergeCell ref="C4:F4"/>
    <mergeCell ref="C5:F5"/>
    <mergeCell ref="C7:F7"/>
  </mergeCells>
  <dataValidations count="6">
    <dataValidation type="list" allowBlank="1" showInputMessage="1" showErrorMessage="1" sqref="B14:B15">
      <formula1>Фундаменты</formula1>
    </dataValidation>
    <dataValidation type="list" allowBlank="1" showInputMessage="1" showErrorMessage="1" sqref="B70">
      <formula1>лестницы</formula1>
    </dataValidation>
    <dataValidation type="list" allowBlank="1" showInputMessage="1" showErrorMessage="1" sqref="B69">
      <formula1>прочие</formula1>
    </dataValidation>
    <dataValidation type="list" allowBlank="1" showInputMessage="1" showErrorMessage="1" sqref="B60:B64 B66:B67">
      <formula1>отделка</formula1>
    </dataValidation>
    <dataValidation type="list" allowBlank="1" showInputMessage="1" showErrorMessage="1" sqref="B18:B25">
      <formula1>наружныестены</formula1>
    </dataValidation>
    <dataValidation type="list" allowBlank="1" showInputMessage="1" showErrorMessage="1" sqref="B28:B39">
      <formula1>кровля</formula1>
    </dataValidation>
  </dataValidations>
  <pageMargins left="0.7" right="0.7" top="0.75" bottom="0.75" header="0.3" footer="0.3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1"/>
  <sheetViews>
    <sheetView workbookViewId="0">
      <pane ySplit="8" topLeftCell="A96" activePane="bottomLeft" state="frozen"/>
      <selection pane="bottomLeft" activeCell="F109" sqref="F109"/>
    </sheetView>
  </sheetViews>
  <sheetFormatPr defaultRowHeight="15" x14ac:dyDescent="0.25"/>
  <cols>
    <col min="1" max="1" width="5.85546875" style="3" customWidth="1"/>
    <col min="2" max="2" width="64" style="67" customWidth="1"/>
    <col min="3" max="3" width="12.140625" style="2" customWidth="1"/>
    <col min="4" max="4" width="14.140625" style="2" customWidth="1"/>
    <col min="5" max="5" width="16" style="67" customWidth="1"/>
    <col min="6" max="6" width="27.42578125" style="2" customWidth="1"/>
    <col min="7" max="7" width="23" style="67" customWidth="1"/>
    <col min="8" max="8" width="17.140625" style="67" customWidth="1"/>
    <col min="9" max="9" width="13.5703125" style="67" customWidth="1"/>
    <col min="10" max="10" width="16.5703125" style="67" customWidth="1"/>
    <col min="11" max="11" width="16.7109375" style="67" customWidth="1"/>
    <col min="12" max="12" width="9.140625" style="67"/>
    <col min="13" max="13" width="15" style="67" customWidth="1"/>
    <col min="14" max="16384" width="9.140625" style="67"/>
  </cols>
  <sheetData>
    <row r="1" spans="1:14" ht="31.5" customHeight="1" x14ac:dyDescent="0.25">
      <c r="A1" s="75" t="str">
        <f>C2</f>
        <v>МЗ Офис</v>
      </c>
      <c r="B1" s="75"/>
      <c r="C1" s="76" t="str">
        <f>C3</f>
        <v>ООО "Тюменская модульная компания"</v>
      </c>
      <c r="D1" s="76"/>
      <c r="E1" s="76"/>
      <c r="F1" s="76"/>
    </row>
    <row r="2" spans="1:14" x14ac:dyDescent="0.25">
      <c r="A2" s="41">
        <v>1</v>
      </c>
      <c r="B2" s="42" t="s">
        <v>2</v>
      </c>
      <c r="C2" s="77" t="s">
        <v>85</v>
      </c>
      <c r="D2" s="77"/>
      <c r="E2" s="77"/>
      <c r="F2" s="77"/>
    </row>
    <row r="3" spans="1:14" x14ac:dyDescent="0.25">
      <c r="A3" s="41">
        <v>2</v>
      </c>
      <c r="B3" s="42" t="s">
        <v>0</v>
      </c>
      <c r="C3" s="77" t="s">
        <v>84</v>
      </c>
      <c r="D3" s="77"/>
      <c r="E3" s="77"/>
      <c r="F3" s="77"/>
    </row>
    <row r="4" spans="1:14" ht="14.25" customHeight="1" x14ac:dyDescent="0.25">
      <c r="A4" s="41">
        <v>3</v>
      </c>
      <c r="B4" s="42" t="s">
        <v>1</v>
      </c>
      <c r="C4" s="79" t="s">
        <v>86</v>
      </c>
      <c r="D4" s="80"/>
      <c r="E4" s="80"/>
      <c r="F4" s="81"/>
    </row>
    <row r="5" spans="1:14" ht="15.75" customHeight="1" x14ac:dyDescent="0.25">
      <c r="A5" s="41">
        <v>4</v>
      </c>
      <c r="B5" s="42" t="s">
        <v>63</v>
      </c>
      <c r="C5" s="79">
        <v>2.5</v>
      </c>
      <c r="D5" s="80"/>
      <c r="E5" s="80"/>
      <c r="F5" s="81"/>
    </row>
    <row r="6" spans="1:14" ht="29.25" customHeight="1" x14ac:dyDescent="0.25">
      <c r="A6" s="41">
        <v>5</v>
      </c>
      <c r="B6" s="42" t="s">
        <v>39</v>
      </c>
      <c r="C6" s="79" t="s">
        <v>87</v>
      </c>
      <c r="D6" s="81"/>
      <c r="E6" s="45" t="s">
        <v>38</v>
      </c>
      <c r="F6" s="61">
        <f>Себестоимость!F6</f>
        <v>3468.3921039999996</v>
      </c>
      <c r="G6" s="66" t="s">
        <v>79</v>
      </c>
      <c r="H6" s="66" t="s">
        <v>80</v>
      </c>
      <c r="I6" s="66" t="s">
        <v>81</v>
      </c>
      <c r="J6" s="66" t="s">
        <v>83</v>
      </c>
      <c r="K6" s="66" t="s">
        <v>125</v>
      </c>
    </row>
    <row r="7" spans="1:14" x14ac:dyDescent="0.25">
      <c r="A7" s="41">
        <v>6</v>
      </c>
      <c r="B7" s="42" t="s">
        <v>3</v>
      </c>
      <c r="C7" s="79" t="s">
        <v>82</v>
      </c>
      <c r="D7" s="80"/>
      <c r="E7" s="80"/>
      <c r="F7" s="81"/>
    </row>
    <row r="8" spans="1:14" ht="56.25" x14ac:dyDescent="0.25">
      <c r="A8" s="41">
        <v>7</v>
      </c>
      <c r="B8" s="4" t="s">
        <v>6</v>
      </c>
      <c r="C8" s="4" t="s">
        <v>8</v>
      </c>
      <c r="D8" s="4" t="s">
        <v>7</v>
      </c>
      <c r="E8" s="4" t="s">
        <v>9</v>
      </c>
      <c r="F8" s="4" t="s">
        <v>10</v>
      </c>
      <c r="G8" s="57">
        <f>(F11+F15+F20+F21+F28+F29+F30+F31+F36+F38+F39+F42+F44+F49+F54+F55+F59+F61+F63+F64+F67+F73)*1.02+F79+F81+F83+F85+F91</f>
        <v>24481038.002322912</v>
      </c>
      <c r="H8" s="57">
        <f>F107-G8-I8</f>
        <v>37852912.505969048</v>
      </c>
      <c r="I8" s="57">
        <f>F88</f>
        <v>675000</v>
      </c>
      <c r="J8" s="57">
        <f>C110*40000</f>
        <v>1680000</v>
      </c>
      <c r="K8" s="57">
        <f>F108</f>
        <v>6300895.0508291963</v>
      </c>
    </row>
    <row r="9" spans="1:14" ht="18.75" x14ac:dyDescent="0.25">
      <c r="A9" s="41">
        <v>8</v>
      </c>
      <c r="B9" s="5" t="s">
        <v>90</v>
      </c>
      <c r="C9" s="4"/>
      <c r="D9" s="4"/>
      <c r="E9" s="4"/>
      <c r="F9" s="4"/>
      <c r="G9" s="57"/>
      <c r="M9" s="4"/>
      <c r="N9" s="67">
        <v>1.1000000000000001</v>
      </c>
    </row>
    <row r="10" spans="1:14" x14ac:dyDescent="0.25">
      <c r="A10" s="41">
        <v>9</v>
      </c>
      <c r="B10" s="6" t="s">
        <v>91</v>
      </c>
      <c r="C10" s="13" t="s">
        <v>92</v>
      </c>
      <c r="D10" s="13">
        <f>Себестоимость!D10</f>
        <v>126</v>
      </c>
      <c r="E10" s="10">
        <f>M10*N10</f>
        <v>255</v>
      </c>
      <c r="F10" s="9">
        <f>D10*E10</f>
        <v>32130</v>
      </c>
      <c r="M10" s="10">
        <f>Себестоимость!E10</f>
        <v>170</v>
      </c>
      <c r="N10" s="67">
        <v>1.5</v>
      </c>
    </row>
    <row r="11" spans="1:14" x14ac:dyDescent="0.25">
      <c r="A11" s="41">
        <v>10</v>
      </c>
      <c r="B11" s="6" t="s">
        <v>114</v>
      </c>
      <c r="C11" s="13" t="s">
        <v>12</v>
      </c>
      <c r="D11" s="13">
        <f>Себестоимость!D11</f>
        <v>214</v>
      </c>
      <c r="E11" s="10">
        <f t="shared" ref="E11:E15" si="0">M11*N11</f>
        <v>6160.0000000000009</v>
      </c>
      <c r="F11" s="9">
        <f t="shared" ref="F11:F15" si="1">D11*E11</f>
        <v>1318240.0000000002</v>
      </c>
      <c r="M11" s="10">
        <f>Себестоимость!E11</f>
        <v>5600</v>
      </c>
      <c r="N11" s="67">
        <v>1.1000000000000001</v>
      </c>
    </row>
    <row r="12" spans="1:14" x14ac:dyDescent="0.25">
      <c r="A12" s="41">
        <v>11</v>
      </c>
      <c r="B12" s="6" t="s">
        <v>93</v>
      </c>
      <c r="C12" s="13" t="s">
        <v>18</v>
      </c>
      <c r="D12" s="13">
        <f>Себестоимость!D12</f>
        <v>107</v>
      </c>
      <c r="E12" s="10">
        <f t="shared" si="0"/>
        <v>2200</v>
      </c>
      <c r="F12" s="9">
        <f t="shared" si="1"/>
        <v>235400</v>
      </c>
      <c r="M12" s="10">
        <f>Себестоимость!E12</f>
        <v>2000</v>
      </c>
      <c r="N12" s="67">
        <v>1.1000000000000001</v>
      </c>
    </row>
    <row r="13" spans="1:14" x14ac:dyDescent="0.25">
      <c r="A13" s="41">
        <v>12</v>
      </c>
      <c r="B13" s="6" t="s">
        <v>94</v>
      </c>
      <c r="C13" s="13" t="s">
        <v>12</v>
      </c>
      <c r="D13" s="13">
        <f>Себестоимость!D13</f>
        <v>214</v>
      </c>
      <c r="E13" s="10">
        <f t="shared" si="0"/>
        <v>525</v>
      </c>
      <c r="F13" s="9">
        <f t="shared" si="1"/>
        <v>112350</v>
      </c>
      <c r="M13" s="10">
        <f>Себестоимость!E13</f>
        <v>350</v>
      </c>
      <c r="N13" s="67">
        <v>1.5</v>
      </c>
    </row>
    <row r="14" spans="1:14" x14ac:dyDescent="0.25">
      <c r="A14" s="41">
        <v>13</v>
      </c>
      <c r="B14" s="6" t="s">
        <v>95</v>
      </c>
      <c r="C14" s="13" t="s">
        <v>96</v>
      </c>
      <c r="D14" s="13">
        <f>Себестоимость!D14</f>
        <v>6.515439999999999</v>
      </c>
      <c r="E14" s="10">
        <f t="shared" si="0"/>
        <v>10500</v>
      </c>
      <c r="F14" s="9">
        <f t="shared" si="1"/>
        <v>68412.12</v>
      </c>
      <c r="M14" s="10">
        <f>Себестоимость!E14</f>
        <v>7000</v>
      </c>
      <c r="N14" s="67">
        <v>1.5</v>
      </c>
    </row>
    <row r="15" spans="1:14" x14ac:dyDescent="0.25">
      <c r="A15" s="41">
        <v>14</v>
      </c>
      <c r="B15" s="6" t="s">
        <v>97</v>
      </c>
      <c r="C15" s="13" t="str">
        <f>VLOOKUP(B15,[2]Фундаменты!Прайс,2,FALSE)</f>
        <v>тн</v>
      </c>
      <c r="D15" s="13">
        <f>Себестоимость!D15</f>
        <v>6.515439999999999</v>
      </c>
      <c r="E15" s="10">
        <f t="shared" si="0"/>
        <v>36850</v>
      </c>
      <c r="F15" s="9">
        <f t="shared" si="1"/>
        <v>240093.96399999995</v>
      </c>
      <c r="M15" s="10">
        <f>Себестоимость!E15</f>
        <v>33500</v>
      </c>
      <c r="N15" s="67">
        <v>1.1000000000000001</v>
      </c>
    </row>
    <row r="16" spans="1:14" x14ac:dyDescent="0.25">
      <c r="A16" s="41">
        <v>15</v>
      </c>
      <c r="B16" s="7" t="s">
        <v>4</v>
      </c>
      <c r="C16" s="14"/>
      <c r="D16" s="13">
        <f>Себестоимость!D16</f>
        <v>0</v>
      </c>
      <c r="E16" s="10"/>
      <c r="F16" s="15">
        <f>SUM(F10:F15)</f>
        <v>2006626.084</v>
      </c>
      <c r="G16" s="57"/>
      <c r="M16" s="10">
        <f>Себестоимость!E16</f>
        <v>0</v>
      </c>
      <c r="N16" s="67">
        <v>1.1000000000000001</v>
      </c>
    </row>
    <row r="17" spans="1:14" ht="18.75" x14ac:dyDescent="0.25">
      <c r="A17" s="41">
        <v>16</v>
      </c>
      <c r="B17" s="5" t="s">
        <v>21</v>
      </c>
      <c r="C17" s="4"/>
      <c r="D17" s="13">
        <f>Себестоимость!D17</f>
        <v>0</v>
      </c>
      <c r="E17" s="10"/>
      <c r="F17" s="4"/>
      <c r="M17" s="10">
        <f>Себестоимость!E17</f>
        <v>0</v>
      </c>
      <c r="N17" s="67">
        <v>1.1000000000000001</v>
      </c>
    </row>
    <row r="18" spans="1:14" x14ac:dyDescent="0.25">
      <c r="A18" s="41">
        <v>17</v>
      </c>
      <c r="B18" s="6" t="s">
        <v>42</v>
      </c>
      <c r="C18" s="13" t="s">
        <v>44</v>
      </c>
      <c r="D18" s="13">
        <f>Себестоимость!D18</f>
        <v>192</v>
      </c>
      <c r="E18" s="10">
        <f t="shared" ref="E18:E25" si="2">M18*N18</f>
        <v>3000</v>
      </c>
      <c r="F18" s="9">
        <f>D18*E18</f>
        <v>576000</v>
      </c>
      <c r="M18" s="10">
        <f>Себестоимость!E18</f>
        <v>2000</v>
      </c>
      <c r="N18" s="67">
        <v>1.5</v>
      </c>
    </row>
    <row r="19" spans="1:14" x14ac:dyDescent="0.25">
      <c r="A19" s="41">
        <v>18</v>
      </c>
      <c r="B19" s="6" t="s">
        <v>43</v>
      </c>
      <c r="C19" s="13" t="s">
        <v>44</v>
      </c>
      <c r="D19" s="13">
        <f>Себестоимость!D19</f>
        <v>96</v>
      </c>
      <c r="E19" s="10">
        <f t="shared" si="2"/>
        <v>3000</v>
      </c>
      <c r="F19" s="9">
        <f>D19*E19</f>
        <v>288000</v>
      </c>
      <c r="M19" s="10">
        <f>Себестоимость!E19</f>
        <v>2000</v>
      </c>
      <c r="N19" s="67">
        <v>1.5</v>
      </c>
    </row>
    <row r="20" spans="1:14" x14ac:dyDescent="0.25">
      <c r="A20" s="41">
        <v>19</v>
      </c>
      <c r="B20" s="6" t="s">
        <v>88</v>
      </c>
      <c r="C20" s="13" t="s">
        <v>44</v>
      </c>
      <c r="D20" s="13">
        <f>Себестоимость!D20</f>
        <v>96</v>
      </c>
      <c r="E20" s="10">
        <f t="shared" si="2"/>
        <v>4500</v>
      </c>
      <c r="F20" s="9">
        <f t="shared" ref="F20" si="3">D20*E20</f>
        <v>432000</v>
      </c>
      <c r="M20" s="10">
        <f>Себестоимость!E20</f>
        <v>3000</v>
      </c>
      <c r="N20" s="67">
        <v>1.5</v>
      </c>
    </row>
    <row r="21" spans="1:14" ht="30" x14ac:dyDescent="0.25">
      <c r="A21" s="41">
        <v>20</v>
      </c>
      <c r="B21" s="6" t="s">
        <v>98</v>
      </c>
      <c r="C21" s="13" t="s">
        <v>44</v>
      </c>
      <c r="D21" s="13">
        <f>Себестоимость!D21</f>
        <v>16</v>
      </c>
      <c r="E21" s="10">
        <f t="shared" si="2"/>
        <v>168382.5</v>
      </c>
      <c r="F21" s="9">
        <f>D21*E21</f>
        <v>2694120</v>
      </c>
      <c r="M21" s="10">
        <f>Себестоимость!E21</f>
        <v>129525</v>
      </c>
      <c r="N21" s="67">
        <v>1.3</v>
      </c>
    </row>
    <row r="22" spans="1:14" ht="30" x14ac:dyDescent="0.25">
      <c r="A22" s="41">
        <v>21</v>
      </c>
      <c r="B22" s="6" t="s">
        <v>99</v>
      </c>
      <c r="C22" s="13" t="s">
        <v>44</v>
      </c>
      <c r="D22" s="13">
        <f>Себестоимость!D22</f>
        <v>120</v>
      </c>
      <c r="E22" s="10">
        <f t="shared" si="2"/>
        <v>149672.9</v>
      </c>
      <c r="F22" s="9">
        <f t="shared" ref="F22:F25" si="4">D22*E22</f>
        <v>17960748</v>
      </c>
      <c r="M22" s="10">
        <f>Себестоимость!E22</f>
        <v>115133</v>
      </c>
      <c r="N22" s="67">
        <v>1.3</v>
      </c>
    </row>
    <row r="23" spans="1:14" x14ac:dyDescent="0.25">
      <c r="A23" s="41">
        <v>22</v>
      </c>
      <c r="B23" s="6" t="s">
        <v>100</v>
      </c>
      <c r="C23" s="13" t="s">
        <v>11</v>
      </c>
      <c r="D23" s="13">
        <f>Себестоимость!D23</f>
        <v>605.83999999999992</v>
      </c>
      <c r="E23" s="10">
        <f t="shared" si="2"/>
        <v>3835</v>
      </c>
      <c r="F23" s="9">
        <f t="shared" si="4"/>
        <v>2323396.4</v>
      </c>
      <c r="M23" s="10">
        <f>Себестоимость!E23</f>
        <v>2950</v>
      </c>
      <c r="N23" s="67">
        <v>1.3</v>
      </c>
    </row>
    <row r="24" spans="1:14" x14ac:dyDescent="0.25">
      <c r="A24" s="41">
        <v>23</v>
      </c>
      <c r="B24" s="6" t="s">
        <v>101</v>
      </c>
      <c r="C24" s="13" t="s">
        <v>11</v>
      </c>
      <c r="D24" s="13">
        <f>Себестоимость!D24</f>
        <v>605.83999999999992</v>
      </c>
      <c r="E24" s="10">
        <f t="shared" si="2"/>
        <v>4095</v>
      </c>
      <c r="F24" s="9">
        <f t="shared" si="4"/>
        <v>2480914.7999999998</v>
      </c>
      <c r="M24" s="10">
        <f>Себестоимость!E24</f>
        <v>3150</v>
      </c>
      <c r="N24" s="67">
        <v>1.3</v>
      </c>
    </row>
    <row r="25" spans="1:14" x14ac:dyDescent="0.25">
      <c r="A25" s="41">
        <v>24</v>
      </c>
      <c r="B25" s="6" t="s">
        <v>89</v>
      </c>
      <c r="C25" s="13" t="s">
        <v>11</v>
      </c>
      <c r="D25" s="82">
        <f>Себестоимость!D25</f>
        <v>184.73840000000001</v>
      </c>
      <c r="E25" s="10">
        <f t="shared" si="2"/>
        <v>900</v>
      </c>
      <c r="F25" s="9">
        <f t="shared" si="4"/>
        <v>166264.56</v>
      </c>
      <c r="M25" s="10">
        <f>Себестоимость!E25</f>
        <v>600</v>
      </c>
      <c r="N25" s="67">
        <v>1.5</v>
      </c>
    </row>
    <row r="26" spans="1:14" x14ac:dyDescent="0.25">
      <c r="A26" s="41">
        <v>25</v>
      </c>
      <c r="B26" s="7" t="s">
        <v>4</v>
      </c>
      <c r="C26" s="14"/>
      <c r="D26" s="13">
        <f>Себестоимость!D26</f>
        <v>0</v>
      </c>
      <c r="E26" s="10"/>
      <c r="F26" s="15">
        <f>SUM(F18:F25)</f>
        <v>26921443.759999998</v>
      </c>
      <c r="G26" s="57"/>
      <c r="M26" s="10">
        <f>Себестоимость!E26</f>
        <v>0</v>
      </c>
      <c r="N26" s="67">
        <v>1.1000000000000001</v>
      </c>
    </row>
    <row r="27" spans="1:14" ht="15.75" x14ac:dyDescent="0.25">
      <c r="A27" s="41">
        <v>26</v>
      </c>
      <c r="B27" s="5" t="s">
        <v>22</v>
      </c>
      <c r="C27" s="12"/>
      <c r="D27" s="13">
        <f>Себестоимость!D27</f>
        <v>0</v>
      </c>
      <c r="E27" s="10"/>
      <c r="F27" s="9"/>
      <c r="M27" s="10">
        <f>Себестоимость!E27</f>
        <v>0</v>
      </c>
      <c r="N27" s="67">
        <v>1.1000000000000001</v>
      </c>
    </row>
    <row r="28" spans="1:14" x14ac:dyDescent="0.25">
      <c r="A28" s="41">
        <v>27</v>
      </c>
      <c r="B28" s="6" t="s">
        <v>45</v>
      </c>
      <c r="C28" s="13" t="str">
        <f>VLOOKUP(B28,[3]Кровля!Прайс,2,FALSE)</f>
        <v>тн</v>
      </c>
      <c r="D28" s="82">
        <f>Себестоимость!D28</f>
        <v>26.012940779999997</v>
      </c>
      <c r="E28" s="10">
        <f t="shared" ref="E28:E39" si="5">M28*N28</f>
        <v>46200.000000000007</v>
      </c>
      <c r="F28" s="9">
        <f>D28*E28</f>
        <v>1201797.8640360001</v>
      </c>
      <c r="M28" s="10">
        <f>Себестоимость!E28</f>
        <v>42000</v>
      </c>
      <c r="N28" s="67">
        <v>1.1000000000000001</v>
      </c>
    </row>
    <row r="29" spans="1:14" x14ac:dyDescent="0.25">
      <c r="A29" s="41">
        <v>28</v>
      </c>
      <c r="B29" s="6" t="s">
        <v>36</v>
      </c>
      <c r="C29" s="13" t="str">
        <f>VLOOKUP(B29,[3]Кровля!Прайс,2,FALSE)</f>
        <v>м2</v>
      </c>
      <c r="D29" s="82">
        <f>Себестоимость!D29</f>
        <v>2081.0352623999997</v>
      </c>
      <c r="E29" s="10">
        <f t="shared" si="5"/>
        <v>407.00000000000006</v>
      </c>
      <c r="F29" s="9">
        <f t="shared" ref="F29:F39" si="6">D29*E29</f>
        <v>846981.35179680004</v>
      </c>
      <c r="M29" s="10">
        <f>Себестоимость!E29</f>
        <v>370</v>
      </c>
      <c r="N29" s="67">
        <v>1.1000000000000001</v>
      </c>
    </row>
    <row r="30" spans="1:14" x14ac:dyDescent="0.25">
      <c r="A30" s="41">
        <v>29</v>
      </c>
      <c r="B30" s="6" t="s">
        <v>46</v>
      </c>
      <c r="C30" s="13" t="str">
        <f>VLOOKUP(B30,[3]Кровля!Прайс,2,FALSE)</f>
        <v>м3</v>
      </c>
      <c r="D30" s="82">
        <f>Себестоимость!D30</f>
        <v>20.810352623999997</v>
      </c>
      <c r="E30" s="10">
        <f t="shared" si="5"/>
        <v>7150.0000000000009</v>
      </c>
      <c r="F30" s="9">
        <f t="shared" si="6"/>
        <v>148794.02126159999</v>
      </c>
      <c r="M30" s="10">
        <f>Себестоимость!E30</f>
        <v>6500</v>
      </c>
      <c r="N30" s="67">
        <v>1.1000000000000001</v>
      </c>
    </row>
    <row r="31" spans="1:14" x14ac:dyDescent="0.25">
      <c r="A31" s="41">
        <v>30</v>
      </c>
      <c r="B31" s="6" t="s">
        <v>47</v>
      </c>
      <c r="C31" s="13" t="s">
        <v>48</v>
      </c>
      <c r="D31" s="82">
        <f>Себестоимость!D31</f>
        <v>285</v>
      </c>
      <c r="E31" s="10">
        <f t="shared" si="5"/>
        <v>715.00000000000011</v>
      </c>
      <c r="F31" s="9">
        <f t="shared" si="6"/>
        <v>203775.00000000003</v>
      </c>
      <c r="M31" s="10">
        <f>Себестоимость!E31</f>
        <v>650</v>
      </c>
      <c r="N31" s="67">
        <v>1.1000000000000001</v>
      </c>
    </row>
    <row r="32" spans="1:14" x14ac:dyDescent="0.25">
      <c r="A32" s="41">
        <v>31</v>
      </c>
      <c r="B32" s="6" t="s">
        <v>49</v>
      </c>
      <c r="C32" s="13" t="str">
        <f>VLOOKUP(B32,[3]Кровля!Прайс,2,FALSE)</f>
        <v>тн</v>
      </c>
      <c r="D32" s="82">
        <f>Себестоимость!D32</f>
        <v>26.012940779999997</v>
      </c>
      <c r="E32" s="10">
        <f t="shared" si="5"/>
        <v>10500</v>
      </c>
      <c r="F32" s="9">
        <f t="shared" si="6"/>
        <v>273135.87818999996</v>
      </c>
      <c r="M32" s="10">
        <f>Себестоимость!E32</f>
        <v>7000</v>
      </c>
      <c r="N32" s="67">
        <v>1.5</v>
      </c>
    </row>
    <row r="33" spans="1:14" x14ac:dyDescent="0.25">
      <c r="A33" s="41">
        <v>32</v>
      </c>
      <c r="B33" s="6" t="s">
        <v>50</v>
      </c>
      <c r="C33" s="13" t="str">
        <f>VLOOKUP(B33,[3]Кровля!Прайс,2,FALSE)</f>
        <v>м2</v>
      </c>
      <c r="D33" s="82">
        <f>Себестоимость!D33</f>
        <v>2081.0352623999997</v>
      </c>
      <c r="E33" s="10">
        <f t="shared" si="5"/>
        <v>375</v>
      </c>
      <c r="F33" s="9">
        <f t="shared" si="6"/>
        <v>780388.2233999999</v>
      </c>
      <c r="M33" s="10">
        <f>Себестоимость!E33</f>
        <v>250</v>
      </c>
      <c r="N33" s="67">
        <v>1.5</v>
      </c>
    </row>
    <row r="34" spans="1:14" x14ac:dyDescent="0.25">
      <c r="A34" s="41">
        <v>33</v>
      </c>
      <c r="B34" s="6" t="s">
        <v>51</v>
      </c>
      <c r="C34" s="13" t="str">
        <f>VLOOKUP(B34,[3]Кровля!Прайс,2,FALSE)</f>
        <v>м</v>
      </c>
      <c r="D34" s="13">
        <f>Себестоимость!D34</f>
        <v>285</v>
      </c>
      <c r="E34" s="10">
        <f t="shared" si="5"/>
        <v>390</v>
      </c>
      <c r="F34" s="9">
        <f t="shared" si="6"/>
        <v>111150</v>
      </c>
      <c r="M34" s="10">
        <f>Себестоимость!E34</f>
        <v>260</v>
      </c>
      <c r="N34" s="67">
        <v>1.5</v>
      </c>
    </row>
    <row r="35" spans="1:14" x14ac:dyDescent="0.25">
      <c r="A35" s="41">
        <v>34</v>
      </c>
      <c r="B35" s="6" t="s">
        <v>52</v>
      </c>
      <c r="C35" s="13" t="str">
        <f>VLOOKUP(B35,[1]Кровля!Прайс,2,FALSE)</f>
        <v>шт</v>
      </c>
      <c r="D35" s="13">
        <f>Себестоимость!D35</f>
        <v>16</v>
      </c>
      <c r="E35" s="10">
        <f t="shared" si="5"/>
        <v>375</v>
      </c>
      <c r="F35" s="9">
        <f t="shared" si="6"/>
        <v>6000</v>
      </c>
      <c r="M35" s="10">
        <f>Себестоимость!E35</f>
        <v>250</v>
      </c>
      <c r="N35" s="67">
        <v>1.5</v>
      </c>
    </row>
    <row r="36" spans="1:14" x14ac:dyDescent="0.25">
      <c r="A36" s="41">
        <v>35</v>
      </c>
      <c r="B36" s="6" t="s">
        <v>53</v>
      </c>
      <c r="C36" s="13" t="str">
        <f>VLOOKUP(B36,[1]Кровля!Прайс,2,FALSE)</f>
        <v>шт</v>
      </c>
      <c r="D36" s="13">
        <f>Себестоимость!D36</f>
        <v>16</v>
      </c>
      <c r="E36" s="10">
        <f t="shared" si="5"/>
        <v>396.00000000000006</v>
      </c>
      <c r="F36" s="9">
        <f t="shared" si="6"/>
        <v>6336.0000000000009</v>
      </c>
      <c r="M36" s="10">
        <f>Себестоимость!E36</f>
        <v>360</v>
      </c>
      <c r="N36" s="67">
        <v>1.1000000000000001</v>
      </c>
    </row>
    <row r="37" spans="1:14" x14ac:dyDescent="0.25">
      <c r="A37" s="41">
        <v>36</v>
      </c>
      <c r="B37" s="6" t="s">
        <v>54</v>
      </c>
      <c r="C37" s="13" t="str">
        <f>VLOOKUP(B37,[1]Кровля!Прайс,2,FALSE)</f>
        <v>м2</v>
      </c>
      <c r="D37" s="13">
        <f>Себестоимость!D37</f>
        <v>28</v>
      </c>
      <c r="E37" s="10">
        <f t="shared" si="5"/>
        <v>270</v>
      </c>
      <c r="F37" s="9">
        <f t="shared" si="6"/>
        <v>7560</v>
      </c>
      <c r="M37" s="10">
        <f>Себестоимость!E37</f>
        <v>180</v>
      </c>
      <c r="N37" s="67">
        <v>1.5</v>
      </c>
    </row>
    <row r="38" spans="1:14" x14ac:dyDescent="0.25">
      <c r="A38" s="41">
        <v>37</v>
      </c>
      <c r="B38" s="6" t="s">
        <v>55</v>
      </c>
      <c r="C38" s="13" t="str">
        <f>VLOOKUP(B38,[1]Кровля!Прайс,2,FALSE)</f>
        <v>м2</v>
      </c>
      <c r="D38" s="13">
        <f>Себестоимость!D38</f>
        <v>28</v>
      </c>
      <c r="E38" s="10">
        <f t="shared" si="5"/>
        <v>388.3</v>
      </c>
      <c r="F38" s="9">
        <f t="shared" si="6"/>
        <v>10872.4</v>
      </c>
      <c r="M38" s="10">
        <f>Себестоимость!E38</f>
        <v>353</v>
      </c>
      <c r="N38" s="67">
        <v>1.1000000000000001</v>
      </c>
    </row>
    <row r="39" spans="1:14" x14ac:dyDescent="0.25">
      <c r="A39" s="41">
        <v>38</v>
      </c>
      <c r="B39" s="6" t="s">
        <v>56</v>
      </c>
      <c r="C39" s="13" t="str">
        <f>VLOOKUP(B39,[1]Кровля!Прайс,2,FALSE)</f>
        <v>компл</v>
      </c>
      <c r="D39" s="55">
        <f>Себестоимость!D39</f>
        <v>2081.0352623999997</v>
      </c>
      <c r="E39" s="10">
        <f t="shared" si="5"/>
        <v>82.5</v>
      </c>
      <c r="F39" s="9">
        <f t="shared" si="6"/>
        <v>171685.40914799998</v>
      </c>
      <c r="M39" s="10">
        <f>Себестоимость!E39</f>
        <v>75</v>
      </c>
      <c r="N39" s="67">
        <v>1.1000000000000001</v>
      </c>
    </row>
    <row r="40" spans="1:14" x14ac:dyDescent="0.25">
      <c r="A40" s="41">
        <v>39</v>
      </c>
      <c r="B40" s="7" t="s">
        <v>4</v>
      </c>
      <c r="C40" s="14"/>
      <c r="D40" s="13"/>
      <c r="E40" s="10"/>
      <c r="F40" s="15">
        <f>SUM(F28:F39)</f>
        <v>3768476.1478324002</v>
      </c>
      <c r="G40" s="57"/>
      <c r="M40" s="10">
        <f>Себестоимость!E40</f>
        <v>0</v>
      </c>
      <c r="N40" s="67">
        <v>1.1000000000000001</v>
      </c>
    </row>
    <row r="41" spans="1:14" ht="31.5" x14ac:dyDescent="0.25">
      <c r="A41" s="41">
        <v>40</v>
      </c>
      <c r="B41" s="5" t="s">
        <v>29</v>
      </c>
      <c r="C41" s="12"/>
      <c r="D41" s="13"/>
      <c r="E41" s="10"/>
      <c r="F41" s="9"/>
      <c r="M41" s="10">
        <f>Себестоимость!E41</f>
        <v>0</v>
      </c>
      <c r="N41" s="67">
        <v>1.1000000000000001</v>
      </c>
    </row>
    <row r="42" spans="1:14" x14ac:dyDescent="0.25">
      <c r="A42" s="41">
        <v>41</v>
      </c>
      <c r="B42" s="6" t="s">
        <v>15</v>
      </c>
      <c r="C42" s="13" t="s">
        <v>12</v>
      </c>
      <c r="D42" s="13">
        <f>Себестоимость!D42</f>
        <v>116</v>
      </c>
      <c r="E42" s="10">
        <f>M42*N42</f>
        <v>5500</v>
      </c>
      <c r="F42" s="9">
        <f t="shared" ref="F42:F46" si="7">D42*E42</f>
        <v>638000</v>
      </c>
      <c r="M42" s="10">
        <f>Себестоимость!E42</f>
        <v>5000</v>
      </c>
      <c r="N42" s="67">
        <v>1.1000000000000001</v>
      </c>
    </row>
    <row r="43" spans="1:14" x14ac:dyDescent="0.25">
      <c r="A43" s="41"/>
      <c r="B43" s="6"/>
      <c r="C43" s="13"/>
      <c r="D43" s="13">
        <f>Себестоимость!D43</f>
        <v>2</v>
      </c>
      <c r="E43" s="10"/>
      <c r="F43" s="9"/>
      <c r="M43" s="10"/>
    </row>
    <row r="44" spans="1:14" x14ac:dyDescent="0.25">
      <c r="A44" s="41">
        <v>42</v>
      </c>
      <c r="B44" s="6" t="s">
        <v>16</v>
      </c>
      <c r="C44" s="13" t="s">
        <v>12</v>
      </c>
      <c r="D44" s="13">
        <f>Себестоимость!D44</f>
        <v>8</v>
      </c>
      <c r="E44" s="10">
        <f>M44*N44</f>
        <v>19800</v>
      </c>
      <c r="F44" s="9">
        <f t="shared" si="7"/>
        <v>158400</v>
      </c>
      <c r="M44" s="10">
        <f>Себестоимость!E44</f>
        <v>18000</v>
      </c>
      <c r="N44" s="67">
        <v>1.1000000000000001</v>
      </c>
    </row>
    <row r="45" spans="1:14" x14ac:dyDescent="0.25">
      <c r="A45" s="41"/>
      <c r="B45" s="6"/>
      <c r="C45" s="13"/>
      <c r="D45" s="13">
        <f>Себестоимость!D45</f>
        <v>2</v>
      </c>
      <c r="E45" s="10"/>
      <c r="F45" s="9"/>
      <c r="M45" s="10"/>
    </row>
    <row r="46" spans="1:14" x14ac:dyDescent="0.25">
      <c r="A46" s="41">
        <v>43</v>
      </c>
      <c r="B46" s="6" t="s">
        <v>25</v>
      </c>
      <c r="C46" s="13" t="s">
        <v>12</v>
      </c>
      <c r="D46" s="13">
        <f>Себестоимость!D46</f>
        <v>128</v>
      </c>
      <c r="E46" s="10">
        <f>M46*N46</f>
        <v>1500</v>
      </c>
      <c r="F46" s="9">
        <f t="shared" si="7"/>
        <v>192000</v>
      </c>
      <c r="M46" s="10">
        <f>Себестоимость!E46</f>
        <v>1000</v>
      </c>
      <c r="N46" s="67">
        <v>1.5</v>
      </c>
    </row>
    <row r="47" spans="1:14" x14ac:dyDescent="0.25">
      <c r="A47" s="41">
        <v>44</v>
      </c>
      <c r="B47" s="7" t="s">
        <v>4</v>
      </c>
      <c r="C47" s="14"/>
      <c r="D47" s="13"/>
      <c r="E47" s="10"/>
      <c r="F47" s="15">
        <f>SUM(F42:F46)</f>
        <v>988400</v>
      </c>
      <c r="M47" s="10">
        <f>Себестоимость!E47</f>
        <v>0</v>
      </c>
      <c r="N47" s="67">
        <v>1.1000000000000001</v>
      </c>
    </row>
    <row r="48" spans="1:14" ht="15.75" x14ac:dyDescent="0.25">
      <c r="A48" s="41">
        <v>45</v>
      </c>
      <c r="B48" s="5" t="s">
        <v>23</v>
      </c>
      <c r="C48" s="12"/>
      <c r="D48" s="13"/>
      <c r="E48" s="10"/>
      <c r="F48" s="9"/>
      <c r="M48" s="10">
        <f>Себестоимость!E48</f>
        <v>0</v>
      </c>
      <c r="N48" s="67">
        <v>1.1000000000000001</v>
      </c>
    </row>
    <row r="49" spans="1:14" x14ac:dyDescent="0.25">
      <c r="A49" s="41">
        <v>46</v>
      </c>
      <c r="B49" s="6" t="s">
        <v>14</v>
      </c>
      <c r="C49" s="13" t="s">
        <v>11</v>
      </c>
      <c r="D49" s="13">
        <f>Себестоимость!D49</f>
        <v>2496.5</v>
      </c>
      <c r="E49" s="10">
        <f>M49*N49</f>
        <v>1210</v>
      </c>
      <c r="F49" s="9">
        <f>D49*E49</f>
        <v>3020765</v>
      </c>
      <c r="M49" s="10">
        <f>Себестоимость!E49</f>
        <v>1100</v>
      </c>
      <c r="N49" s="67">
        <v>1.1000000000000001</v>
      </c>
    </row>
    <row r="50" spans="1:14" x14ac:dyDescent="0.25">
      <c r="A50" s="41">
        <v>47</v>
      </c>
      <c r="B50" s="6" t="s">
        <v>17</v>
      </c>
      <c r="C50" s="13" t="s">
        <v>11</v>
      </c>
      <c r="D50" s="13">
        <f>Себестоимость!D50</f>
        <v>2496.5</v>
      </c>
      <c r="E50" s="10">
        <f>M50*N50</f>
        <v>180</v>
      </c>
      <c r="F50" s="9">
        <f>D50*E50</f>
        <v>449370</v>
      </c>
      <c r="M50" s="10">
        <f>Себестоимость!E50</f>
        <v>120</v>
      </c>
      <c r="N50" s="67">
        <v>1.5</v>
      </c>
    </row>
    <row r="51" spans="1:14" x14ac:dyDescent="0.25">
      <c r="A51" s="41">
        <v>48</v>
      </c>
      <c r="B51" s="7" t="s">
        <v>4</v>
      </c>
      <c r="C51" s="14"/>
      <c r="D51" s="13"/>
      <c r="E51" s="10"/>
      <c r="F51" s="15">
        <f>SUM(F49:F50)</f>
        <v>3470135</v>
      </c>
      <c r="M51" s="10">
        <f>Себестоимость!E51</f>
        <v>0</v>
      </c>
      <c r="N51" s="67">
        <v>1.1000000000000001</v>
      </c>
    </row>
    <row r="52" spans="1:14" ht="15.75" x14ac:dyDescent="0.25">
      <c r="A52" s="41">
        <v>49</v>
      </c>
      <c r="B52" s="5" t="s">
        <v>31</v>
      </c>
      <c r="C52" s="12"/>
      <c r="D52" s="13"/>
      <c r="E52" s="10"/>
      <c r="F52" s="9"/>
      <c r="M52" s="10">
        <f>Себестоимость!E52</f>
        <v>0</v>
      </c>
      <c r="N52" s="67">
        <v>1.1000000000000001</v>
      </c>
    </row>
    <row r="53" spans="1:14" x14ac:dyDescent="0.25">
      <c r="A53" s="41">
        <v>50</v>
      </c>
      <c r="B53" s="19" t="s">
        <v>28</v>
      </c>
      <c r="C53" s="13"/>
      <c r="D53" s="13"/>
      <c r="E53" s="10"/>
      <c r="F53" s="9"/>
      <c r="M53" s="10">
        <f>Себестоимость!E53</f>
        <v>0</v>
      </c>
      <c r="N53" s="67">
        <v>1.1000000000000001</v>
      </c>
    </row>
    <row r="54" spans="1:14" x14ac:dyDescent="0.25">
      <c r="A54" s="41">
        <v>51</v>
      </c>
      <c r="B54" s="6" t="s">
        <v>64</v>
      </c>
      <c r="C54" s="13" t="s">
        <v>11</v>
      </c>
      <c r="D54" s="13">
        <f>Себестоимость!D54</f>
        <v>431.99999999999994</v>
      </c>
      <c r="E54" s="10">
        <f>M54*N54</f>
        <v>198.00000000000003</v>
      </c>
      <c r="F54" s="9">
        <f t="shared" ref="F54:F56" si="8">D54*E54</f>
        <v>85536</v>
      </c>
      <c r="G54" s="67" t="s">
        <v>75</v>
      </c>
      <c r="M54" s="10">
        <f>Себестоимость!E54</f>
        <v>180</v>
      </c>
      <c r="N54" s="67">
        <v>1.1000000000000001</v>
      </c>
    </row>
    <row r="55" spans="1:14" x14ac:dyDescent="0.25">
      <c r="A55" s="41">
        <v>52</v>
      </c>
      <c r="B55" s="6" t="s">
        <v>65</v>
      </c>
      <c r="C55" s="13" t="s">
        <v>11</v>
      </c>
      <c r="D55" s="13">
        <f>Себестоимость!D55</f>
        <v>431.99999999999994</v>
      </c>
      <c r="E55" s="10">
        <f>M55*N55</f>
        <v>104.50000000000001</v>
      </c>
      <c r="F55" s="9">
        <f t="shared" si="8"/>
        <v>45144</v>
      </c>
      <c r="M55" s="10">
        <f>Себестоимость!E55</f>
        <v>95</v>
      </c>
      <c r="N55" s="67">
        <v>1.1000000000000001</v>
      </c>
    </row>
    <row r="56" spans="1:14" x14ac:dyDescent="0.25">
      <c r="A56" s="41">
        <v>53</v>
      </c>
      <c r="B56" s="6" t="s">
        <v>66</v>
      </c>
      <c r="C56" s="13" t="s">
        <v>11</v>
      </c>
      <c r="D56" s="13">
        <f>Себестоимость!D56</f>
        <v>431.99999999999994</v>
      </c>
      <c r="E56" s="10">
        <f>M56*N56</f>
        <v>225</v>
      </c>
      <c r="F56" s="9">
        <f t="shared" si="8"/>
        <v>97199.999999999985</v>
      </c>
      <c r="M56" s="10">
        <f>Себестоимость!E56</f>
        <v>150</v>
      </c>
      <c r="N56" s="67">
        <v>1.5</v>
      </c>
    </row>
    <row r="57" spans="1:14" x14ac:dyDescent="0.25">
      <c r="A57" s="41">
        <v>54</v>
      </c>
      <c r="B57" s="19" t="s">
        <v>26</v>
      </c>
      <c r="C57" s="13"/>
      <c r="D57" s="13"/>
      <c r="E57" s="10"/>
      <c r="F57" s="9"/>
      <c r="M57" s="10">
        <f>Себестоимость!E57</f>
        <v>0</v>
      </c>
      <c r="N57" s="67">
        <v>1.1000000000000001</v>
      </c>
    </row>
    <row r="58" spans="1:14" x14ac:dyDescent="0.25">
      <c r="A58" s="41">
        <v>55</v>
      </c>
      <c r="B58" s="6" t="s">
        <v>67</v>
      </c>
      <c r="C58" s="13" t="s">
        <v>11</v>
      </c>
      <c r="D58" s="13">
        <f>Себестоимость!D58</f>
        <v>2419.3899999999994</v>
      </c>
      <c r="E58" s="10">
        <f t="shared" ref="E58:E64" si="9">M58*N58</f>
        <v>150</v>
      </c>
      <c r="F58" s="9">
        <f>D58*E58</f>
        <v>362908.49999999988</v>
      </c>
      <c r="M58" s="10">
        <f>Себестоимость!E58</f>
        <v>100</v>
      </c>
      <c r="N58" s="67">
        <v>1.5</v>
      </c>
    </row>
    <row r="59" spans="1:14" x14ac:dyDescent="0.25">
      <c r="A59" s="41">
        <v>56</v>
      </c>
      <c r="B59" s="6" t="s">
        <v>37</v>
      </c>
      <c r="C59" s="13" t="s">
        <v>11</v>
      </c>
      <c r="D59" s="13">
        <f>Себестоимость!D59</f>
        <v>643.71</v>
      </c>
      <c r="E59" s="10">
        <f t="shared" si="9"/>
        <v>385.00000000000006</v>
      </c>
      <c r="F59" s="9">
        <f>D59*E59</f>
        <v>247828.35000000006</v>
      </c>
      <c r="M59" s="10">
        <f>Себестоимость!E59</f>
        <v>350</v>
      </c>
      <c r="N59" s="67">
        <v>1.1000000000000001</v>
      </c>
    </row>
    <row r="60" spans="1:14" x14ac:dyDescent="0.25">
      <c r="A60" s="41">
        <v>57</v>
      </c>
      <c r="B60" s="6" t="s">
        <v>68</v>
      </c>
      <c r="C60" s="13" t="str">
        <f>VLOOKUP(B60,[2]Отделка!Прайс,2,FALSE)</f>
        <v>м2</v>
      </c>
      <c r="D60" s="13">
        <f>Себестоимость!D60</f>
        <v>56.53</v>
      </c>
      <c r="E60" s="10">
        <f t="shared" si="9"/>
        <v>540</v>
      </c>
      <c r="F60" s="9">
        <f t="shared" ref="F60:F64" si="10">D60*E60</f>
        <v>30526.2</v>
      </c>
      <c r="G60" s="67" t="s">
        <v>103</v>
      </c>
      <c r="M60" s="10">
        <f>Себестоимость!E60</f>
        <v>360</v>
      </c>
      <c r="N60" s="67">
        <v>1.5</v>
      </c>
    </row>
    <row r="61" spans="1:14" x14ac:dyDescent="0.25">
      <c r="A61" s="41">
        <v>58</v>
      </c>
      <c r="B61" s="6" t="s">
        <v>69</v>
      </c>
      <c r="C61" s="13" t="str">
        <f>VLOOKUP(B61,[2]Отделка!Прайс,2,FALSE)</f>
        <v>м2</v>
      </c>
      <c r="D61" s="13">
        <f>Себестоимость!D61</f>
        <v>56.53</v>
      </c>
      <c r="E61" s="10">
        <f t="shared" si="9"/>
        <v>699.43500000000006</v>
      </c>
      <c r="F61" s="9">
        <f t="shared" si="10"/>
        <v>39539.060550000002</v>
      </c>
      <c r="M61" s="10">
        <f>Себестоимость!E61</f>
        <v>635.85</v>
      </c>
      <c r="N61" s="67">
        <v>1.1000000000000001</v>
      </c>
    </row>
    <row r="62" spans="1:14" x14ac:dyDescent="0.25">
      <c r="A62" s="41">
        <v>59</v>
      </c>
      <c r="B62" s="6" t="s">
        <v>70</v>
      </c>
      <c r="C62" s="13" t="str">
        <f>VLOOKUP(B62,[2]Отделка!Прайс,2,FALSE)</f>
        <v>м2</v>
      </c>
      <c r="D62" s="13">
        <f>Себестоимость!D62</f>
        <v>219.76</v>
      </c>
      <c r="E62" s="10">
        <f t="shared" si="9"/>
        <v>675</v>
      </c>
      <c r="F62" s="9">
        <f t="shared" si="10"/>
        <v>148338</v>
      </c>
      <c r="G62" s="67" t="s">
        <v>123</v>
      </c>
      <c r="M62" s="10">
        <f>Себестоимость!E62</f>
        <v>450</v>
      </c>
      <c r="N62" s="67">
        <v>1.5</v>
      </c>
    </row>
    <row r="63" spans="1:14" x14ac:dyDescent="0.25">
      <c r="A63" s="41">
        <v>60</v>
      </c>
      <c r="B63" s="6" t="s">
        <v>71</v>
      </c>
      <c r="C63" s="13" t="s">
        <v>11</v>
      </c>
      <c r="D63" s="13">
        <f>Себестоимость!D63</f>
        <v>219.76</v>
      </c>
      <c r="E63" s="10">
        <f t="shared" si="9"/>
        <v>658.90000000000009</v>
      </c>
      <c r="F63" s="9">
        <f t="shared" si="10"/>
        <v>144799.864</v>
      </c>
      <c r="M63" s="10">
        <f>Себестоимость!E63</f>
        <v>599</v>
      </c>
      <c r="N63" s="67">
        <v>1.1000000000000001</v>
      </c>
    </row>
    <row r="64" spans="1:14" x14ac:dyDescent="0.25">
      <c r="A64" s="41">
        <v>61</v>
      </c>
      <c r="B64" s="6" t="s">
        <v>72</v>
      </c>
      <c r="C64" s="13" t="str">
        <f>VLOOKUP(B64,[2]Отделка!Прайс,2,FALSE)</f>
        <v>кг</v>
      </c>
      <c r="D64" s="13">
        <f>Себестоимость!D64</f>
        <v>1098.8</v>
      </c>
      <c r="E64" s="10">
        <f t="shared" si="9"/>
        <v>12.870000000000001</v>
      </c>
      <c r="F64" s="9">
        <f t="shared" si="10"/>
        <v>14141.556</v>
      </c>
      <c r="M64" s="10">
        <f>Себестоимость!E64</f>
        <v>11.7</v>
      </c>
      <c r="N64" s="67">
        <v>1.1000000000000001</v>
      </c>
    </row>
    <row r="65" spans="1:14" ht="15.75" x14ac:dyDescent="0.25">
      <c r="A65" s="41">
        <v>62</v>
      </c>
      <c r="B65" s="19" t="s">
        <v>30</v>
      </c>
      <c r="C65" s="12"/>
      <c r="D65" s="13"/>
      <c r="E65" s="10"/>
      <c r="F65" s="9"/>
      <c r="M65" s="10">
        <f>Себестоимость!E65</f>
        <v>0</v>
      </c>
      <c r="N65" s="67">
        <v>1.1000000000000001</v>
      </c>
    </row>
    <row r="66" spans="1:14" x14ac:dyDescent="0.25">
      <c r="A66" s="41">
        <v>63</v>
      </c>
      <c r="B66" s="6" t="s">
        <v>73</v>
      </c>
      <c r="C66" s="13" t="str">
        <f>VLOOKUP(B66,[2]Отделка!Прайс,2,FALSE)</f>
        <v>м2</v>
      </c>
      <c r="D66" s="13">
        <f>Себестоимость!D66</f>
        <v>138.08000000000001</v>
      </c>
      <c r="E66" s="10">
        <f>M66*N66</f>
        <v>270</v>
      </c>
      <c r="F66" s="9">
        <f t="shared" ref="F66:F67" si="11">D66*E66</f>
        <v>37281.600000000006</v>
      </c>
      <c r="G66" s="67" t="s">
        <v>75</v>
      </c>
      <c r="M66" s="10">
        <f>Себестоимость!E66</f>
        <v>180</v>
      </c>
      <c r="N66" s="67">
        <v>1.5</v>
      </c>
    </row>
    <row r="67" spans="1:14" ht="30" x14ac:dyDescent="0.25">
      <c r="A67" s="41">
        <v>64</v>
      </c>
      <c r="B67" s="6" t="s">
        <v>74</v>
      </c>
      <c r="C67" s="13" t="s">
        <v>11</v>
      </c>
      <c r="D67" s="13">
        <f>Себестоимость!D67</f>
        <v>138.08000000000001</v>
      </c>
      <c r="E67" s="10">
        <f>M67*N67</f>
        <v>302.5</v>
      </c>
      <c r="F67" s="9">
        <f t="shared" si="11"/>
        <v>41769.200000000004</v>
      </c>
      <c r="M67" s="10">
        <f>Себестоимость!E67</f>
        <v>275</v>
      </c>
      <c r="N67" s="67">
        <v>1.1000000000000001</v>
      </c>
    </row>
    <row r="68" spans="1:14" x14ac:dyDescent="0.25">
      <c r="A68" s="41">
        <v>65</v>
      </c>
      <c r="B68" s="7" t="s">
        <v>4</v>
      </c>
      <c r="C68" s="14"/>
      <c r="D68" s="13"/>
      <c r="E68" s="10"/>
      <c r="F68" s="15">
        <f>SUM(F53:F67)</f>
        <v>1295012.3305500001</v>
      </c>
      <c r="M68" s="10">
        <f>Себестоимость!E68</f>
        <v>0</v>
      </c>
      <c r="N68" s="67">
        <v>1.1000000000000001</v>
      </c>
    </row>
    <row r="69" spans="1:14" ht="15.75" x14ac:dyDescent="0.25">
      <c r="A69" s="41">
        <v>66</v>
      </c>
      <c r="B69" s="5" t="s">
        <v>122</v>
      </c>
      <c r="C69" s="58"/>
      <c r="D69" s="13"/>
      <c r="E69" s="10"/>
      <c r="F69" s="60"/>
      <c r="M69" s="10">
        <f>Себестоимость!E69</f>
        <v>0</v>
      </c>
      <c r="N69" s="67">
        <v>1.1000000000000001</v>
      </c>
    </row>
    <row r="70" spans="1:14" x14ac:dyDescent="0.25">
      <c r="A70" s="41">
        <v>67</v>
      </c>
      <c r="B70" s="6" t="s">
        <v>78</v>
      </c>
      <c r="C70" s="13" t="s">
        <v>58</v>
      </c>
      <c r="D70" s="13">
        <f>Себестоимость!D70</f>
        <v>7.91</v>
      </c>
      <c r="E70" s="10">
        <f>M70*N70</f>
        <v>16500</v>
      </c>
      <c r="F70" s="9">
        <f t="shared" ref="F70" si="12">D70*E70</f>
        <v>130515</v>
      </c>
      <c r="M70" s="10">
        <f>Себестоимость!E70</f>
        <v>11000</v>
      </c>
      <c r="N70" s="67">
        <v>1.5</v>
      </c>
    </row>
    <row r="71" spans="1:14" x14ac:dyDescent="0.25">
      <c r="A71" s="41">
        <v>68</v>
      </c>
      <c r="B71" s="6" t="s">
        <v>106</v>
      </c>
      <c r="C71" s="13" t="s">
        <v>58</v>
      </c>
      <c r="D71" s="13">
        <f>Себестоимость!D71</f>
        <v>2.91</v>
      </c>
      <c r="E71" s="10">
        <f>M71*N71</f>
        <v>55000.000000000007</v>
      </c>
      <c r="F71" s="9">
        <f>D71*E71</f>
        <v>160050.00000000003</v>
      </c>
      <c r="M71" s="10">
        <f>Себестоимость!E71</f>
        <v>50000</v>
      </c>
      <c r="N71" s="67">
        <v>1.1000000000000001</v>
      </c>
    </row>
    <row r="72" spans="1:14" x14ac:dyDescent="0.25">
      <c r="A72" s="41">
        <v>69</v>
      </c>
      <c r="B72" s="6" t="s">
        <v>105</v>
      </c>
      <c r="C72" s="13" t="s">
        <v>58</v>
      </c>
      <c r="D72" s="13">
        <f>Себестоимость!D72</f>
        <v>3</v>
      </c>
      <c r="E72" s="10">
        <f>M72*N72</f>
        <v>55000.000000000007</v>
      </c>
      <c r="F72" s="9">
        <f>D72*E72</f>
        <v>165000.00000000003</v>
      </c>
      <c r="M72" s="10">
        <f>Себестоимость!E72</f>
        <v>50000</v>
      </c>
      <c r="N72" s="67">
        <v>1.1000000000000001</v>
      </c>
    </row>
    <row r="73" spans="1:14" x14ac:dyDescent="0.25">
      <c r="A73" s="41">
        <v>70</v>
      </c>
      <c r="B73" s="6" t="s">
        <v>104</v>
      </c>
      <c r="C73" s="13" t="s">
        <v>58</v>
      </c>
      <c r="D73" s="13">
        <f>Себестоимость!D73</f>
        <v>2</v>
      </c>
      <c r="E73" s="10">
        <f>M73*N73</f>
        <v>55000.000000000007</v>
      </c>
      <c r="F73" s="9">
        <f>D73*E73</f>
        <v>110000.00000000001</v>
      </c>
      <c r="M73" s="10">
        <f>Себестоимость!E73</f>
        <v>50000</v>
      </c>
      <c r="N73" s="67">
        <v>1.1000000000000001</v>
      </c>
    </row>
    <row r="74" spans="1:14" x14ac:dyDescent="0.25">
      <c r="A74" s="41">
        <v>71</v>
      </c>
      <c r="B74" s="7" t="s">
        <v>4</v>
      </c>
      <c r="C74" s="13"/>
      <c r="D74" s="13"/>
      <c r="E74" s="10"/>
      <c r="F74" s="15">
        <f>SUM(F70:F73)</f>
        <v>565565</v>
      </c>
      <c r="M74" s="10">
        <f>Себестоимость!E74</f>
        <v>0</v>
      </c>
      <c r="N74" s="67">
        <v>1.1000000000000001</v>
      </c>
    </row>
    <row r="75" spans="1:14" ht="15.75" x14ac:dyDescent="0.25">
      <c r="A75" s="41">
        <v>72</v>
      </c>
      <c r="B75" s="25" t="s">
        <v>13</v>
      </c>
      <c r="C75" s="26"/>
      <c r="D75" s="26"/>
      <c r="E75" s="37"/>
      <c r="F75" s="28">
        <f>SUM(F10:F74)/2</f>
        <v>39015658.32238239</v>
      </c>
      <c r="M75" s="10">
        <f>Себестоимость!E75</f>
        <v>0</v>
      </c>
      <c r="N75" s="67">
        <v>1.1000000000000001</v>
      </c>
    </row>
    <row r="76" spans="1:14" ht="15.75" x14ac:dyDescent="0.25">
      <c r="A76" s="41">
        <v>73</v>
      </c>
      <c r="B76" s="29" t="s">
        <v>102</v>
      </c>
      <c r="C76" s="56" t="s">
        <v>57</v>
      </c>
      <c r="D76" s="26">
        <f>Себестоимость!D76</f>
        <v>2</v>
      </c>
      <c r="E76" s="37"/>
      <c r="F76" s="31">
        <f>F75*D76%</f>
        <v>780313.16644764785</v>
      </c>
      <c r="M76" s="10">
        <f>Себестоимость!E76</f>
        <v>0</v>
      </c>
      <c r="N76" s="67">
        <v>1.1000000000000001</v>
      </c>
    </row>
    <row r="77" spans="1:14" ht="21" x14ac:dyDescent="0.35">
      <c r="A77" s="41">
        <v>74</v>
      </c>
      <c r="B77" s="32" t="s">
        <v>19</v>
      </c>
      <c r="C77" s="33"/>
      <c r="D77" s="26"/>
      <c r="E77" s="37"/>
      <c r="F77" s="35">
        <f>F75+F76</f>
        <v>39795971.488830037</v>
      </c>
      <c r="M77" s="10">
        <f>Себестоимость!E77</f>
        <v>0</v>
      </c>
      <c r="N77" s="67">
        <v>1.1000000000000001</v>
      </c>
    </row>
    <row r="78" spans="1:14" ht="15.75" x14ac:dyDescent="0.25">
      <c r="A78" s="41">
        <v>75</v>
      </c>
      <c r="B78" s="21" t="s">
        <v>62</v>
      </c>
      <c r="C78" s="12"/>
      <c r="D78" s="13"/>
      <c r="E78" s="10"/>
      <c r="F78" s="9"/>
      <c r="M78" s="10">
        <f>Себестоимость!E78</f>
        <v>0</v>
      </c>
      <c r="N78" s="67">
        <v>1.1000000000000001</v>
      </c>
    </row>
    <row r="79" spans="1:14" ht="15.75" x14ac:dyDescent="0.25">
      <c r="A79" s="41">
        <v>76</v>
      </c>
      <c r="B79" s="20" t="s">
        <v>32</v>
      </c>
      <c r="C79" s="13" t="s">
        <v>11</v>
      </c>
      <c r="D79" s="13">
        <f>Себестоимость!D79</f>
        <v>3468.3921039999996</v>
      </c>
      <c r="E79" s="10">
        <f t="shared" ref="E79:E86" si="13">M79*N79</f>
        <v>550</v>
      </c>
      <c r="F79" s="9">
        <f t="shared" ref="F79:F86" si="14">D79*E79</f>
        <v>1907615.6571999998</v>
      </c>
      <c r="M79" s="10">
        <f>Себестоимость!E79</f>
        <v>500</v>
      </c>
      <c r="N79" s="67">
        <v>1.1000000000000001</v>
      </c>
    </row>
    <row r="80" spans="1:14" ht="15.75" x14ac:dyDescent="0.25">
      <c r="A80" s="41">
        <v>77</v>
      </c>
      <c r="B80" s="20" t="s">
        <v>20</v>
      </c>
      <c r="C80" s="13" t="s">
        <v>11</v>
      </c>
      <c r="D80" s="13">
        <f>Себестоимость!D80</f>
        <v>3468.3921039999996</v>
      </c>
      <c r="E80" s="10">
        <f t="shared" si="13"/>
        <v>375</v>
      </c>
      <c r="F80" s="9">
        <f t="shared" si="14"/>
        <v>1300647.0389999999</v>
      </c>
      <c r="M80" s="10">
        <f>Себестоимость!E80</f>
        <v>250</v>
      </c>
      <c r="N80" s="67">
        <v>1.5</v>
      </c>
    </row>
    <row r="81" spans="1:14" ht="15.75" x14ac:dyDescent="0.25">
      <c r="A81" s="41">
        <v>78</v>
      </c>
      <c r="B81" s="24" t="s">
        <v>40</v>
      </c>
      <c r="C81" s="13" t="s">
        <v>11</v>
      </c>
      <c r="D81" s="13">
        <f>Себестоимость!D81</f>
        <v>3468.3921039999996</v>
      </c>
      <c r="E81" s="10">
        <f t="shared" si="13"/>
        <v>165</v>
      </c>
      <c r="F81" s="9">
        <f t="shared" si="14"/>
        <v>572284.69715999998</v>
      </c>
      <c r="M81" s="10">
        <f>Себестоимость!E81</f>
        <v>150</v>
      </c>
      <c r="N81" s="67">
        <v>1.1000000000000001</v>
      </c>
    </row>
    <row r="82" spans="1:14" ht="15.75" x14ac:dyDescent="0.25">
      <c r="A82" s="41">
        <v>79</v>
      </c>
      <c r="B82" s="24" t="s">
        <v>27</v>
      </c>
      <c r="C82" s="13" t="s">
        <v>11</v>
      </c>
      <c r="D82" s="13">
        <f>Себестоимость!D82</f>
        <v>3468.3921039999996</v>
      </c>
      <c r="E82" s="10">
        <f t="shared" si="13"/>
        <v>112.5</v>
      </c>
      <c r="F82" s="9">
        <f t="shared" si="14"/>
        <v>390194.11169999995</v>
      </c>
      <c r="M82" s="10">
        <f>Себестоимость!E82</f>
        <v>75</v>
      </c>
      <c r="N82" s="67">
        <v>1.5</v>
      </c>
    </row>
    <row r="83" spans="1:14" ht="15.75" x14ac:dyDescent="0.25">
      <c r="A83" s="41">
        <v>80</v>
      </c>
      <c r="B83" s="24" t="s">
        <v>116</v>
      </c>
      <c r="C83" s="13" t="s">
        <v>11</v>
      </c>
      <c r="D83" s="13">
        <f>Себестоимость!D83</f>
        <v>3468.3921039999996</v>
      </c>
      <c r="E83" s="10">
        <f t="shared" si="13"/>
        <v>275</v>
      </c>
      <c r="F83" s="9">
        <f t="shared" si="14"/>
        <v>953807.82859999989</v>
      </c>
      <c r="M83" s="10">
        <f>Себестоимость!E83</f>
        <v>250</v>
      </c>
      <c r="N83" s="67">
        <v>1.1000000000000001</v>
      </c>
    </row>
    <row r="84" spans="1:14" ht="15.75" x14ac:dyDescent="0.25">
      <c r="A84" s="41">
        <v>81</v>
      </c>
      <c r="B84" s="24" t="s">
        <v>117</v>
      </c>
      <c r="C84" s="13" t="s">
        <v>11</v>
      </c>
      <c r="D84" s="13">
        <f>Себестоимость!D84</f>
        <v>3468.3921039999996</v>
      </c>
      <c r="E84" s="10">
        <f t="shared" si="13"/>
        <v>187.5</v>
      </c>
      <c r="F84" s="9">
        <f t="shared" si="14"/>
        <v>650323.51949999994</v>
      </c>
      <c r="M84" s="10">
        <f>Себестоимость!E84</f>
        <v>125</v>
      </c>
      <c r="N84" s="67">
        <v>1.5</v>
      </c>
    </row>
    <row r="85" spans="1:14" ht="15.75" x14ac:dyDescent="0.25">
      <c r="A85" s="41">
        <v>82</v>
      </c>
      <c r="B85" s="24" t="s">
        <v>33</v>
      </c>
      <c r="C85" s="13" t="s">
        <v>11</v>
      </c>
      <c r="D85" s="13">
        <f>Себестоимость!D85</f>
        <v>3468.3921039999996</v>
      </c>
      <c r="E85" s="10">
        <f t="shared" si="13"/>
        <v>154</v>
      </c>
      <c r="F85" s="9">
        <f t="shared" si="14"/>
        <v>534132.38401599997</v>
      </c>
      <c r="M85" s="10">
        <f>Себестоимость!E85</f>
        <v>140</v>
      </c>
      <c r="N85" s="67">
        <v>1.1000000000000001</v>
      </c>
    </row>
    <row r="86" spans="1:14" ht="15.75" x14ac:dyDescent="0.25">
      <c r="A86" s="41">
        <v>83</v>
      </c>
      <c r="B86" s="24" t="s">
        <v>34</v>
      </c>
      <c r="C86" s="13" t="s">
        <v>11</v>
      </c>
      <c r="D86" s="13">
        <f>Себестоимость!D86</f>
        <v>3468.3921039999996</v>
      </c>
      <c r="E86" s="10">
        <f t="shared" si="13"/>
        <v>252</v>
      </c>
      <c r="F86" s="9">
        <f t="shared" si="14"/>
        <v>874034.81020799989</v>
      </c>
      <c r="M86" s="10">
        <f>Себестоимость!E86</f>
        <v>168</v>
      </c>
      <c r="N86" s="67">
        <v>1.5</v>
      </c>
    </row>
    <row r="87" spans="1:14" ht="15.75" x14ac:dyDescent="0.25">
      <c r="A87" s="41">
        <v>84</v>
      </c>
      <c r="B87" s="22" t="s">
        <v>4</v>
      </c>
      <c r="C87" s="13"/>
      <c r="D87" s="13">
        <f>Себестоимость!D87</f>
        <v>0</v>
      </c>
      <c r="E87" s="10"/>
      <c r="F87" s="23">
        <f>SUM(F79:F86)</f>
        <v>7183040.0473839995</v>
      </c>
      <c r="M87" s="10">
        <f>Себестоимость!E87</f>
        <v>0</v>
      </c>
      <c r="N87" s="67">
        <v>1.1000000000000001</v>
      </c>
    </row>
    <row r="88" spans="1:14" ht="15.75" x14ac:dyDescent="0.25">
      <c r="A88" s="41">
        <v>85</v>
      </c>
      <c r="B88" s="21" t="s">
        <v>59</v>
      </c>
      <c r="C88" s="13" t="s">
        <v>44</v>
      </c>
      <c r="D88" s="13">
        <f>Себестоимость!D88</f>
        <v>1</v>
      </c>
      <c r="E88" s="10">
        <f>M88*N88</f>
        <v>675000</v>
      </c>
      <c r="F88" s="23">
        <f>D88*E88</f>
        <v>675000</v>
      </c>
      <c r="G88" s="57"/>
      <c r="M88" s="10">
        <f>Себестоимость!E88</f>
        <v>450000</v>
      </c>
      <c r="N88" s="67">
        <v>1.5</v>
      </c>
    </row>
    <row r="89" spans="1:14" ht="18.75" x14ac:dyDescent="0.3">
      <c r="A89" s="41">
        <v>86</v>
      </c>
      <c r="B89" s="46" t="s">
        <v>60</v>
      </c>
      <c r="C89" s="36" t="s">
        <v>57</v>
      </c>
      <c r="D89" s="36">
        <f>Себестоимость!D89</f>
        <v>6</v>
      </c>
      <c r="E89" s="74">
        <f>M89*N89</f>
        <v>9</v>
      </c>
      <c r="F89" s="39">
        <f>(F77+F87)*E89%</f>
        <v>4228111.0382592632</v>
      </c>
      <c r="M89" s="10">
        <v>6</v>
      </c>
      <c r="N89" s="67">
        <v>1.5</v>
      </c>
    </row>
    <row r="90" spans="1:14" ht="18.75" x14ac:dyDescent="0.3">
      <c r="A90" s="41">
        <v>87</v>
      </c>
      <c r="B90" s="46" t="s">
        <v>113</v>
      </c>
      <c r="C90" s="36" t="s">
        <v>18</v>
      </c>
      <c r="D90" s="83">
        <f>Себестоимость!D90</f>
        <v>1213.9372363999998</v>
      </c>
      <c r="E90" s="37">
        <f>M90*N90</f>
        <v>2200</v>
      </c>
      <c r="F90" s="39">
        <f>D90*E90</f>
        <v>2670661.9200799996</v>
      </c>
      <c r="M90" s="10">
        <f>Себестоимость!E90</f>
        <v>2000</v>
      </c>
      <c r="N90" s="67">
        <v>1.1000000000000001</v>
      </c>
    </row>
    <row r="91" spans="1:14" ht="15.75" x14ac:dyDescent="0.25">
      <c r="A91" s="41">
        <v>88</v>
      </c>
      <c r="B91" s="46" t="s">
        <v>61</v>
      </c>
      <c r="C91" s="47"/>
      <c r="D91" s="36"/>
      <c r="E91" s="37"/>
      <c r="F91" s="49">
        <f>SUM(F92:F106)</f>
        <v>8456166.0137386657</v>
      </c>
      <c r="G91" s="57"/>
      <c r="H91" s="57"/>
      <c r="M91" s="10">
        <f>Себестоимость!E91</f>
        <v>0</v>
      </c>
      <c r="N91" s="67">
        <v>1.1000000000000001</v>
      </c>
    </row>
    <row r="92" spans="1:14" x14ac:dyDescent="0.25">
      <c r="A92" s="41">
        <v>89</v>
      </c>
      <c r="B92" s="50" t="s">
        <v>41</v>
      </c>
      <c r="C92" s="51" t="s">
        <v>12</v>
      </c>
      <c r="D92" s="13">
        <f>Себестоимость!D92</f>
        <v>44</v>
      </c>
      <c r="E92" s="10">
        <f t="shared" ref="E92:E106" si="15">M92*N92</f>
        <v>5500</v>
      </c>
      <c r="F92" s="53">
        <f>D92*E92</f>
        <v>242000</v>
      </c>
      <c r="M92" s="10">
        <f>Себестоимость!E92</f>
        <v>5000</v>
      </c>
      <c r="N92" s="67">
        <v>1.1000000000000001</v>
      </c>
    </row>
    <row r="93" spans="1:14" x14ac:dyDescent="0.25">
      <c r="A93" s="41"/>
      <c r="B93" s="50"/>
      <c r="C93" s="51"/>
      <c r="D93" s="13">
        <f>Себестоимость!D93</f>
        <v>110</v>
      </c>
      <c r="E93" s="10"/>
      <c r="F93" s="53"/>
      <c r="M93" s="10"/>
    </row>
    <row r="94" spans="1:14" x14ac:dyDescent="0.25">
      <c r="A94" s="41">
        <v>90</v>
      </c>
      <c r="B94" s="50" t="s">
        <v>76</v>
      </c>
      <c r="C94" s="51" t="s">
        <v>12</v>
      </c>
      <c r="D94" s="13">
        <f>Себестоимость!D94</f>
        <v>28</v>
      </c>
      <c r="E94" s="10">
        <f t="shared" si="15"/>
        <v>4400</v>
      </c>
      <c r="F94" s="53">
        <f t="shared" ref="F94:F106" si="16">D94*E94</f>
        <v>123200</v>
      </c>
      <c r="M94" s="10">
        <f>Себестоимость!E94</f>
        <v>4000</v>
      </c>
      <c r="N94" s="67">
        <v>1.1000000000000001</v>
      </c>
    </row>
    <row r="95" spans="1:14" x14ac:dyDescent="0.25">
      <c r="A95" s="41">
        <v>91</v>
      </c>
      <c r="B95" s="70" t="s">
        <v>107</v>
      </c>
      <c r="C95" s="51" t="s">
        <v>12</v>
      </c>
      <c r="D95" s="13">
        <f>Себестоимость!D95</f>
        <v>4</v>
      </c>
      <c r="E95" s="10">
        <f t="shared" si="15"/>
        <v>6600.0000000000009</v>
      </c>
      <c r="F95" s="53">
        <f t="shared" si="16"/>
        <v>26400.000000000004</v>
      </c>
      <c r="G95" s="57"/>
      <c r="H95" s="57"/>
      <c r="M95" s="10">
        <f>Себестоимость!E95</f>
        <v>6000</v>
      </c>
      <c r="N95" s="67">
        <v>1.1000000000000001</v>
      </c>
    </row>
    <row r="96" spans="1:14" x14ac:dyDescent="0.25">
      <c r="A96" s="41">
        <v>92</v>
      </c>
      <c r="B96" s="50" t="s">
        <v>115</v>
      </c>
      <c r="C96" s="51" t="s">
        <v>12</v>
      </c>
      <c r="D96" s="82">
        <f>Себестоимость!D96</f>
        <v>231.22614026666665</v>
      </c>
      <c r="E96" s="10">
        <f t="shared" si="15"/>
        <v>3520.0000000000005</v>
      </c>
      <c r="F96" s="53">
        <f t="shared" si="16"/>
        <v>813916.01373866666</v>
      </c>
      <c r="G96" s="57"/>
      <c r="M96" s="10">
        <f>Себестоимость!E96</f>
        <v>3200</v>
      </c>
      <c r="N96" s="67">
        <v>1.1000000000000001</v>
      </c>
    </row>
    <row r="97" spans="1:14" x14ac:dyDescent="0.25">
      <c r="A97" s="41">
        <v>93</v>
      </c>
      <c r="B97" s="50" t="s">
        <v>77</v>
      </c>
      <c r="C97" s="51" t="s">
        <v>12</v>
      </c>
      <c r="D97" s="13">
        <f>Себестоимость!D97</f>
        <v>5</v>
      </c>
      <c r="E97" s="10">
        <f t="shared" si="15"/>
        <v>8250</v>
      </c>
      <c r="F97" s="53">
        <f t="shared" si="16"/>
        <v>41250</v>
      </c>
      <c r="M97" s="10">
        <f>Себестоимость!E97</f>
        <v>7500</v>
      </c>
      <c r="N97" s="67">
        <v>1.1000000000000001</v>
      </c>
    </row>
    <row r="98" spans="1:14" x14ac:dyDescent="0.25">
      <c r="A98" s="41">
        <v>94</v>
      </c>
      <c r="B98" s="50" t="s">
        <v>120</v>
      </c>
      <c r="C98" s="51" t="s">
        <v>12</v>
      </c>
      <c r="D98" s="13">
        <f>Себестоимость!D98</f>
        <v>80</v>
      </c>
      <c r="E98" s="10">
        <f t="shared" si="15"/>
        <v>14850.000000000002</v>
      </c>
      <c r="F98" s="53">
        <f t="shared" si="16"/>
        <v>1188000.0000000002</v>
      </c>
      <c r="M98" s="10">
        <f>Себестоимость!E98</f>
        <v>13500</v>
      </c>
      <c r="N98" s="67">
        <v>1.1000000000000001</v>
      </c>
    </row>
    <row r="99" spans="1:14" x14ac:dyDescent="0.25">
      <c r="A99" s="41">
        <v>95</v>
      </c>
      <c r="B99" s="50" t="s">
        <v>118</v>
      </c>
      <c r="C99" s="51" t="s">
        <v>12</v>
      </c>
      <c r="D99" s="13">
        <f>Себестоимость!D99</f>
        <v>95</v>
      </c>
      <c r="E99" s="10">
        <f t="shared" si="15"/>
        <v>3190.0000000000005</v>
      </c>
      <c r="F99" s="53">
        <f t="shared" si="16"/>
        <v>303050.00000000006</v>
      </c>
      <c r="M99" s="10">
        <f>Себестоимость!E99</f>
        <v>2900</v>
      </c>
      <c r="N99" s="67">
        <v>1.1000000000000001</v>
      </c>
    </row>
    <row r="100" spans="1:14" x14ac:dyDescent="0.25">
      <c r="A100" s="41">
        <v>96</v>
      </c>
      <c r="B100" s="50" t="s">
        <v>119</v>
      </c>
      <c r="C100" s="51" t="s">
        <v>12</v>
      </c>
      <c r="D100" s="13">
        <f>Себестоимость!D100</f>
        <v>180</v>
      </c>
      <c r="E100" s="10">
        <f t="shared" si="15"/>
        <v>330</v>
      </c>
      <c r="F100" s="53">
        <f t="shared" si="16"/>
        <v>59400</v>
      </c>
      <c r="M100" s="10">
        <f>Себестоимость!E100</f>
        <v>300</v>
      </c>
      <c r="N100" s="67">
        <v>1.1000000000000001</v>
      </c>
    </row>
    <row r="101" spans="1:14" x14ac:dyDescent="0.25">
      <c r="A101" s="41">
        <v>97</v>
      </c>
      <c r="B101" s="50" t="s">
        <v>108</v>
      </c>
      <c r="C101" s="51" t="s">
        <v>12</v>
      </c>
      <c r="D101" s="13">
        <f>Себестоимость!D101</f>
        <v>4</v>
      </c>
      <c r="E101" s="10">
        <f t="shared" si="15"/>
        <v>19250</v>
      </c>
      <c r="F101" s="53">
        <f t="shared" si="16"/>
        <v>77000</v>
      </c>
      <c r="M101" s="10">
        <f>Себестоимость!E101</f>
        <v>17500</v>
      </c>
      <c r="N101" s="67">
        <v>1.1000000000000001</v>
      </c>
    </row>
    <row r="102" spans="1:14" x14ac:dyDescent="0.25">
      <c r="A102" s="41">
        <v>98</v>
      </c>
      <c r="B102" s="50" t="s">
        <v>109</v>
      </c>
      <c r="C102" s="51" t="s">
        <v>12</v>
      </c>
      <c r="D102" s="13">
        <f>Себестоимость!D102</f>
        <v>2</v>
      </c>
      <c r="E102" s="10">
        <f t="shared" si="15"/>
        <v>42350</v>
      </c>
      <c r="F102" s="65">
        <f t="shared" si="16"/>
        <v>84700</v>
      </c>
      <c r="M102" s="10">
        <f>Себестоимость!E102</f>
        <v>38500</v>
      </c>
      <c r="N102" s="67">
        <v>1.1000000000000001</v>
      </c>
    </row>
    <row r="103" spans="1:14" x14ac:dyDescent="0.25">
      <c r="A103" s="41">
        <v>100</v>
      </c>
      <c r="B103" s="50" t="s">
        <v>110</v>
      </c>
      <c r="C103" s="51" t="s">
        <v>12</v>
      </c>
      <c r="D103" s="13">
        <f>Себестоимость!D103</f>
        <v>2</v>
      </c>
      <c r="E103" s="10">
        <f t="shared" si="15"/>
        <v>4675</v>
      </c>
      <c r="F103" s="65">
        <f>D103*E103</f>
        <v>9350</v>
      </c>
      <c r="M103" s="10">
        <f>Себестоимость!E103</f>
        <v>4250</v>
      </c>
      <c r="N103" s="67">
        <v>1.1000000000000001</v>
      </c>
    </row>
    <row r="104" spans="1:14" x14ac:dyDescent="0.25">
      <c r="A104" s="41">
        <v>101</v>
      </c>
      <c r="B104" s="50" t="s">
        <v>111</v>
      </c>
      <c r="C104" s="51" t="s">
        <v>12</v>
      </c>
      <c r="D104" s="13">
        <f>Себестоимость!D104</f>
        <v>2</v>
      </c>
      <c r="E104" s="10">
        <f t="shared" si="15"/>
        <v>14850.000000000002</v>
      </c>
      <c r="F104" s="65">
        <f>D104*E104</f>
        <v>29700.000000000004</v>
      </c>
      <c r="M104" s="10">
        <f>Себестоимость!E104</f>
        <v>13500</v>
      </c>
      <c r="N104" s="67">
        <v>1.1000000000000001</v>
      </c>
    </row>
    <row r="105" spans="1:14" x14ac:dyDescent="0.25">
      <c r="A105" s="41">
        <v>102</v>
      </c>
      <c r="B105" s="50" t="s">
        <v>112</v>
      </c>
      <c r="C105" s="51" t="s">
        <v>12</v>
      </c>
      <c r="D105" s="13">
        <f>Себестоимость!D105</f>
        <v>4</v>
      </c>
      <c r="E105" s="10">
        <f t="shared" si="15"/>
        <v>96800.000000000015</v>
      </c>
      <c r="F105" s="53">
        <f>D105*E105</f>
        <v>387200.00000000006</v>
      </c>
      <c r="M105" s="10">
        <f>Себестоимость!E105</f>
        <v>88000</v>
      </c>
      <c r="N105" s="67">
        <v>1.1000000000000001</v>
      </c>
    </row>
    <row r="106" spans="1:14" ht="45" x14ac:dyDescent="0.25">
      <c r="A106" s="41">
        <v>104</v>
      </c>
      <c r="B106" s="68" t="s">
        <v>121</v>
      </c>
      <c r="C106" s="51" t="s">
        <v>12</v>
      </c>
      <c r="D106" s="13">
        <f>Себестоимость!D106</f>
        <v>2</v>
      </c>
      <c r="E106" s="72">
        <f t="shared" si="15"/>
        <v>2535500</v>
      </c>
      <c r="F106" s="65">
        <f t="shared" si="16"/>
        <v>5071000</v>
      </c>
      <c r="M106" s="10">
        <f>Себестоимость!E106</f>
        <v>2305000</v>
      </c>
      <c r="N106" s="67">
        <v>1.1000000000000001</v>
      </c>
    </row>
    <row r="107" spans="1:14" ht="46.5" x14ac:dyDescent="0.25">
      <c r="A107" s="41">
        <v>105</v>
      </c>
      <c r="B107" s="16" t="s">
        <v>5</v>
      </c>
      <c r="C107" s="17"/>
      <c r="D107" s="17"/>
      <c r="E107" s="18"/>
      <c r="F107" s="40">
        <f>F77+F87+F89+F90+F88+F91</f>
        <v>63008950.50829196</v>
      </c>
      <c r="G107" s="57"/>
    </row>
    <row r="108" spans="1:14" ht="18.75" x14ac:dyDescent="0.3">
      <c r="A108" s="41">
        <v>86</v>
      </c>
      <c r="B108" s="46" t="s">
        <v>125</v>
      </c>
      <c r="C108" s="36" t="s">
        <v>57</v>
      </c>
      <c r="D108" s="36"/>
      <c r="E108" s="36">
        <v>10</v>
      </c>
      <c r="F108" s="39">
        <f>(F107)*E108%</f>
        <v>6300895.0508291963</v>
      </c>
    </row>
    <row r="109" spans="1:14" ht="46.5" x14ac:dyDescent="0.25">
      <c r="A109" s="41">
        <v>107</v>
      </c>
      <c r="B109" s="16" t="s">
        <v>124</v>
      </c>
      <c r="C109" s="17"/>
      <c r="D109" s="17"/>
      <c r="E109" s="18"/>
      <c r="F109" s="40">
        <f>F107+F108</f>
        <v>69309845.559121162</v>
      </c>
    </row>
    <row r="110" spans="1:14" x14ac:dyDescent="0.25">
      <c r="A110" s="41">
        <v>106</v>
      </c>
      <c r="B110" s="43" t="s">
        <v>24</v>
      </c>
      <c r="C110" s="71">
        <v>42</v>
      </c>
      <c r="D110" s="78" t="s">
        <v>35</v>
      </c>
      <c r="E110" s="78"/>
      <c r="F110" s="44">
        <f>F109/F6</f>
        <v>19983.278556997077</v>
      </c>
    </row>
    <row r="111" spans="1:14" x14ac:dyDescent="0.25">
      <c r="A111" s="67"/>
      <c r="C111" s="67"/>
      <c r="D111" s="67"/>
      <c r="F111" s="1"/>
    </row>
  </sheetData>
  <mergeCells count="9">
    <mergeCell ref="C6:D6"/>
    <mergeCell ref="C7:F7"/>
    <mergeCell ref="D110:E110"/>
    <mergeCell ref="A1:B1"/>
    <mergeCell ref="C1:F1"/>
    <mergeCell ref="C2:F2"/>
    <mergeCell ref="C3:F3"/>
    <mergeCell ref="C4:F4"/>
    <mergeCell ref="C5:F5"/>
  </mergeCells>
  <dataValidations count="6">
    <dataValidation type="list" allowBlank="1" showInputMessage="1" showErrorMessage="1" sqref="B28:B39">
      <formula1>кровля</formula1>
    </dataValidation>
    <dataValidation type="list" allowBlank="1" showInputMessage="1" showErrorMessage="1" sqref="B18:B25">
      <formula1>наружныестены</formula1>
    </dataValidation>
    <dataValidation type="list" allowBlank="1" showInputMessage="1" showErrorMessage="1" sqref="B60:B64 B66:B67">
      <formula1>отделка</formula1>
    </dataValidation>
    <dataValidation type="list" allowBlank="1" showInputMessage="1" showErrorMessage="1" sqref="B69">
      <formula1>прочие</formula1>
    </dataValidation>
    <dataValidation type="list" allowBlank="1" showInputMessage="1" showErrorMessage="1" sqref="B70">
      <formula1>лестницы</formula1>
    </dataValidation>
    <dataValidation type="list" allowBlank="1" showInputMessage="1" showErrorMessage="1" sqref="B14:B15">
      <formula1>Фундаменты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Себестоимость</vt:lpstr>
      <vt:lpstr>Рыночная стоимость</vt:lpstr>
      <vt:lpstr>Лист3</vt:lpstr>
    </vt:vector>
  </TitlesOfParts>
  <Company>АвистаМодуль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Елагина Ольга</dc:creator>
  <cp:lastModifiedBy>Анищенко Вадим</cp:lastModifiedBy>
  <cp:lastPrinted>2014-01-27T03:53:16Z</cp:lastPrinted>
  <dcterms:created xsi:type="dcterms:W3CDTF">2013-11-27T09:44:20Z</dcterms:created>
  <dcterms:modified xsi:type="dcterms:W3CDTF">2014-09-17T09:07:25Z</dcterms:modified>
</cp:coreProperties>
</file>