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3" sheetId="3" r:id="rId2"/>
  </sheets>
  <externalReferences>
    <externalReference r:id="rId3"/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олы">'[2]Полы, перекрытия'!$A$1:$A$65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D63" i="1" l="1"/>
  <c r="D40" i="1"/>
  <c r="F56" i="1"/>
  <c r="F41" i="1" l="1"/>
  <c r="F40" i="1"/>
  <c r="D18" i="1"/>
  <c r="D21" i="1" s="1"/>
  <c r="C26" i="1"/>
  <c r="C25" i="1"/>
  <c r="D24" i="1"/>
  <c r="D25" i="1" s="1"/>
  <c r="F25" i="1" s="1"/>
  <c r="C24" i="1"/>
  <c r="D23" i="1"/>
  <c r="F23" i="1" s="1"/>
  <c r="C23" i="1"/>
  <c r="F22" i="1"/>
  <c r="C22" i="1"/>
  <c r="E21" i="1"/>
  <c r="C21" i="1"/>
  <c r="C20" i="1"/>
  <c r="C19" i="1"/>
  <c r="C17" i="1"/>
  <c r="C16" i="1"/>
  <c r="C15" i="1"/>
  <c r="F11" i="1"/>
  <c r="F10" i="1"/>
  <c r="F43" i="1" l="1"/>
  <c r="F42" i="1"/>
  <c r="F24" i="1"/>
  <c r="F21" i="1"/>
  <c r="F18" i="1"/>
  <c r="D36" i="1" l="1"/>
  <c r="D32" i="1"/>
  <c r="F6" i="1"/>
  <c r="D52" i="1" l="1"/>
  <c r="D54" i="1"/>
  <c r="D16" i="1"/>
  <c r="D15" i="1"/>
  <c r="F15" i="1" l="1"/>
  <c r="D19" i="1"/>
  <c r="F19" i="1" s="1"/>
  <c r="D20" i="1"/>
  <c r="F20" i="1" s="1"/>
  <c r="D26" i="1"/>
  <c r="F26" i="1" s="1"/>
  <c r="D17" i="1"/>
  <c r="F17" i="1" s="1"/>
  <c r="F16" i="1"/>
  <c r="F27" i="1" l="1"/>
  <c r="D33" i="1"/>
  <c r="F33" i="1" s="1"/>
  <c r="F32" i="1"/>
  <c r="D37" i="1"/>
  <c r="F57" i="1" l="1"/>
  <c r="F61" i="1" l="1"/>
  <c r="F55" i="1" l="1"/>
  <c r="F62" i="1" l="1"/>
  <c r="F60" i="1"/>
  <c r="F59" i="1"/>
  <c r="F58" i="1" l="1"/>
  <c r="F54" i="1"/>
  <c r="E48" i="1" l="1"/>
  <c r="F50" i="1" l="1"/>
  <c r="D47" i="1"/>
  <c r="D48" i="1" l="1"/>
  <c r="F47" i="1"/>
  <c r="F48" i="1" l="1"/>
  <c r="F12" i="1" l="1"/>
  <c r="F52" i="1" l="1"/>
  <c r="F13" i="1" l="1"/>
  <c r="F53" i="1" l="1"/>
  <c r="F49" i="1" l="1"/>
  <c r="C1" i="1" l="1"/>
  <c r="F31" i="1" l="1"/>
  <c r="F36" i="1"/>
  <c r="F29" i="1" l="1"/>
  <c r="F30" i="1"/>
  <c r="F34" i="1" l="1"/>
  <c r="F37" i="1"/>
  <c r="F38" i="1" l="1"/>
  <c r="A1" i="1"/>
  <c r="F44" i="1" l="1"/>
  <c r="F45" i="1" s="1"/>
  <c r="F51" i="1" l="1"/>
  <c r="F64" i="1" s="1"/>
  <c r="F65" i="1" l="1"/>
</calcChain>
</file>

<file path=xl/sharedStrings.xml><?xml version="1.0" encoding="utf-8"?>
<sst xmlns="http://schemas.openxmlformats.org/spreadsheetml/2006/main" count="103" uniqueCount="78">
  <si>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</si>
  <si>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</si>
  <si>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</si>
  <si>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</si>
  <si>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</si>
  <si>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</si>
  <si>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</si>
  <si>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</si>
  <si>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</si>
  <si>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</si>
  <si>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</si>
  <si>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</si>
  <si>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</si>
  <si>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</si>
  <si>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Сэндвич-панели 100 мм</t>
  </si>
  <si>
    <t>Монтаж сп</t>
  </si>
  <si>
    <t>маш/час</t>
  </si>
  <si>
    <t>ИТОГО общестроительные работы</t>
  </si>
  <si>
    <t xml:space="preserve">Монтаж дверей </t>
  </si>
  <si>
    <t>Цена за м2:</t>
  </si>
  <si>
    <t>Общая площадь, м2:</t>
  </si>
  <si>
    <t>Толщина сэндвич-панелей (стены/потолок/пол), мм:</t>
  </si>
  <si>
    <t>к-т</t>
  </si>
  <si>
    <t>%</t>
  </si>
  <si>
    <t>Двери внутренние стандартные</t>
  </si>
  <si>
    <t>Электрика  (материалы)</t>
  </si>
  <si>
    <t>Электрика (монтаж)</t>
  </si>
  <si>
    <t>рейс</t>
  </si>
  <si>
    <t>Внутренняя высота:</t>
  </si>
  <si>
    <t>Дверь входная металлическая 0,91*2,1м</t>
  </si>
  <si>
    <t>КОЛИЧЕСТВО МАШИН НА ДОСТАВКУ</t>
  </si>
  <si>
    <t>Электроконветор 1,5 кВт с термостатом</t>
  </si>
  <si>
    <t>-</t>
  </si>
  <si>
    <t>МЗ КПП</t>
  </si>
  <si>
    <t>Стол письменный 1200х600мм</t>
  </si>
  <si>
    <t>шт.</t>
  </si>
  <si>
    <t>Стулья офисные</t>
  </si>
  <si>
    <t>Шкаф для одежды ЛДСП с полками 600х600х1800мм</t>
  </si>
  <si>
    <t>Электрическая завеса 5кВт</t>
  </si>
  <si>
    <t>Тумба 450х450мм</t>
  </si>
  <si>
    <t>Турникет PERCO-T-4</t>
  </si>
  <si>
    <t>Дополнительные окна ПВХ</t>
  </si>
  <si>
    <t xml:space="preserve">Монтаж дополнительных окон </t>
  </si>
  <si>
    <t>Фундамент силами Заказчика</t>
  </si>
  <si>
    <t>Модуль полный СРМ, 6,229*2,441м, 200/200/250</t>
  </si>
  <si>
    <t>200/200/250</t>
  </si>
  <si>
    <t>Сборка СРМ</t>
  </si>
  <si>
    <t>Монтаж первого этажа здания</t>
  </si>
  <si>
    <t>Конструкции металлические ферм</t>
  </si>
  <si>
    <t>Профлист Н44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</si>
  <si>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</si>
  <si>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</si>
  <si>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</si>
  <si>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</si>
  <si>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</si>
  <si>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</si>
  <si>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</si>
  <si>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</si>
  <si>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</si>
  <si>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</si>
  <si>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</si>
  <si>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Раздел 1. Модули</t>
  </si>
  <si>
    <t>Раздел 2. Кровля</t>
  </si>
  <si>
    <t>Раздел 3. Проемы (стандартные окна включены в стоимость модулей)</t>
  </si>
  <si>
    <t xml:space="preserve">Раздел 4. Внутренние перегородки </t>
  </si>
  <si>
    <t>Москитная сетка</t>
  </si>
  <si>
    <t xml:space="preserve">Монтаж металлоконструкций </t>
  </si>
  <si>
    <t>тн</t>
  </si>
  <si>
    <t>Раздел 5. Конструкции лестниц, крыльц</t>
  </si>
  <si>
    <t xml:space="preserve">Раздел 6. Инженерные сети </t>
  </si>
  <si>
    <t>Раздел 7. Проектные работы</t>
  </si>
  <si>
    <t>Раздел 8. Накладные расходы</t>
  </si>
  <si>
    <t>Раздел 9. Аренда автокрана</t>
  </si>
  <si>
    <t>Раздел 10. Дополнительное оборудование:</t>
  </si>
  <si>
    <t>Металлоконструкции лестницы с ограждением и настилом из рифлёной стали</t>
  </si>
  <si>
    <t>Неучтенные работы и материалы (около 3 %)</t>
  </si>
  <si>
    <t>Раздел 11. Мебель:</t>
  </si>
  <si>
    <t xml:space="preserve">Раздел 12. доставка до г. Новый Уренгой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</si>
</sst>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right" wrapText="1"/>
    </xf>
    <xf numFmtId="0" fontId="14" fillId="0" borderId="2" xfId="0" applyFont="1" applyBorder="1" applyAlignment="1" applyProtection="1"/>
    <xf numFmtId="0" fontId="5" fillId="4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4" fontId="16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4" fontId="0" fillId="2" borderId="4" xfId="1" applyFont="1" applyFill="1" applyBorder="1" applyAlignment="1">
      <alignment vertical="center" wrapText="1"/>
    </xf>
    <xf numFmtId="44" fontId="2" fillId="2" borderId="4" xfId="1" applyFont="1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44" fontId="21" fillId="0" borderId="1" xfId="1" applyFont="1" applyFill="1" applyBorder="1" applyAlignment="1">
      <alignment wrapText="1"/>
    </xf>
    <xf numFmtId="44" fontId="22" fillId="0" borderId="1" xfId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0;&#1047;%20&#1086;&#1073;&#1097;&#1077;&#1078;&#1080;&#1090;&#1080;&#1077;%203&#1101;&#1090;,%203535&#1084;2%20-%20&#1057;&#1077;&#1074;&#1077;&#1088;&#1085;&#1099;&#1081;%20&#1071;&#1084;&#1072;&#1083;\&#1057;&#1084;&#1077;&#1090;&#1072;%20&#1085;&#1072;%20&#1050;&#1047;%20&#1086;&#1073;&#1097;&#1077;&#1078;&#1080;&#1090;&#1080;&#1077;%203&#1101;&#1090;,%203535&#1084;2%20-%20&#1057;&#1077;&#1074;&#1077;&#1088;&#1085;&#1099;&#1081;%20&#1071;&#1084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  <row r="2">
          <cell r="A2" t="str">
            <v>Бетон В 20</v>
          </cell>
        </row>
        <row r="3">
          <cell r="A3" t="str">
            <v>Арматура</v>
          </cell>
        </row>
        <row r="4">
          <cell r="A4" t="str">
            <v>Закладные детали, болты и прочее</v>
          </cell>
        </row>
        <row r="5">
          <cell r="A5" t="str">
            <v>Устройство ж/б конструкций</v>
          </cell>
        </row>
        <row r="6">
          <cell r="A6" t="str">
            <v>Изготовление арматурных сеток и каркасов</v>
          </cell>
        </row>
        <row r="7">
          <cell r="A7" t="str">
            <v>Опалубка и прочие материалы</v>
          </cell>
        </row>
        <row r="8">
          <cell r="A8" t="str">
            <v>Бетон В 20</v>
          </cell>
        </row>
        <row r="9">
          <cell r="A9" t="str">
            <v>Арматура</v>
          </cell>
        </row>
        <row r="10">
          <cell r="A10" t="str">
            <v>Устройство ж/б</v>
          </cell>
        </row>
        <row r="11">
          <cell r="A11" t="str">
            <v>Опалубка и прочие материалы</v>
          </cell>
        </row>
        <row r="12">
          <cell r="A12" t="str">
            <v>Битум для гидроизоляции</v>
          </cell>
        </row>
        <row r="13">
          <cell r="A13" t="str">
            <v>Гидроизоляция фундаментов, включая фундамент под колонны</v>
          </cell>
        </row>
        <row r="14">
          <cell r="A14" t="str">
            <v>Утеплитель пенополистирол 100 мм</v>
          </cell>
        </row>
        <row r="15">
          <cell r="A15" t="str">
            <v>Устройство утеплителя</v>
          </cell>
        </row>
        <row r="16">
          <cell r="A16" t="str">
            <v>Бурение скважин диам.100-200мм с погружением обсадной трубы</v>
          </cell>
        </row>
        <row r="17">
          <cell r="A17" t="str">
            <v>Бурение скважин диам.200-300мм с погружением обсадной трубы</v>
          </cell>
        </row>
        <row r="18">
          <cell r="A18" t="str">
            <v>Обсадная труба Ду 299х7,5мм</v>
          </cell>
        </row>
        <row r="19">
          <cell r="A19" t="str">
            <v>Заполнение полых свай бетоном</v>
          </cell>
        </row>
        <row r="20">
          <cell r="A20" t="str">
            <v>Приготовление бетона В15</v>
          </cell>
        </row>
        <row r="21">
          <cell r="A21" t="str">
            <v>Цемент М-600</v>
          </cell>
        </row>
        <row r="22">
          <cell r="A22" t="str">
            <v>Щебень строительный ( фракция 20-40)</v>
          </cell>
        </row>
        <row r="23">
          <cell r="A23" t="str">
            <v>Песок</v>
          </cell>
        </row>
        <row r="24">
          <cell r="A24" t="str">
            <v>Вода</v>
          </cell>
        </row>
        <row r="25">
          <cell r="A25" t="str">
            <v>Антикорозионная защита оголовков свай</v>
          </cell>
        </row>
        <row r="26">
          <cell r="A26" t="str">
            <v>Грунтовка ГФ-021</v>
          </cell>
        </row>
        <row r="27">
          <cell r="A27" t="str">
            <v>Мастика "Вектор" 0,25 кг/м2</v>
          </cell>
        </row>
        <row r="28">
          <cell r="A28" t="str">
            <v>Устройство песчанного основания</v>
          </cell>
        </row>
        <row r="29">
          <cell r="A29" t="str">
            <v>Устройство стен фундаментов из блоков ФБС</v>
          </cell>
        </row>
        <row r="30">
          <cell r="A30" t="str">
            <v>Блоки ФБС 24.3.6т</v>
          </cell>
        </row>
        <row r="31">
          <cell r="A31" t="str">
            <v>Устройство ж/б конструкций монолитного пояса</v>
          </cell>
        </row>
        <row r="32">
          <cell r="A32" t="str">
            <v>Битум для гидроизоляции</v>
          </cell>
        </row>
        <row r="33">
          <cell r="A33" t="str">
            <v>Буроям</v>
          </cell>
        </row>
        <row r="34">
          <cell r="A34" t="str">
            <v>Винтовые сваи диам.114мм L=2,5м.</v>
          </cell>
        </row>
        <row r="35">
          <cell r="A35" t="str">
            <v>Винтовые сваи диам.114мм L=3,5м.</v>
          </cell>
        </row>
        <row r="36">
          <cell r="A36" t="str">
            <v>Винтовые сваи диам.76мм L=2,5м.</v>
          </cell>
        </row>
        <row r="37">
          <cell r="A37" t="str">
            <v>Винтовые сваи диам.76мм L=3,5м.</v>
          </cell>
        </row>
        <row r="38">
          <cell r="A38" t="str">
            <v>Гидроизоляция фундаментов, включая фундамент под колонны</v>
          </cell>
        </row>
        <row r="39">
          <cell r="A39" t="str">
            <v>Закладные детали, болты и прочее</v>
          </cell>
        </row>
        <row r="40">
          <cell r="A40" t="str">
            <v>Опалубка и прочие материалы</v>
          </cell>
        </row>
        <row r="41">
          <cell r="A41" t="str">
            <v>Опалубка и прочие материалы</v>
          </cell>
        </row>
        <row r="42">
          <cell r="A42" t="str">
            <v>Устройство ж/б конструкций</v>
          </cell>
        </row>
        <row r="43">
          <cell r="A43" t="str">
            <v>Устройство утеплителя</v>
          </cell>
        </row>
        <row r="44">
          <cell r="A44" t="str">
            <v>Утеплитель пенополистирол 100 мм</v>
          </cell>
        </row>
        <row r="45">
          <cell r="A45" t="str">
            <v>Монтаж свай винтовых</v>
          </cell>
        </row>
        <row r="46">
          <cell r="A46" t="str">
            <v>Монтаж металлоконструкций обвязки огловков свай</v>
          </cell>
        </row>
        <row r="47">
          <cell r="A47" t="str">
            <v>Металлоконструкции обвязки оголовков свай из швеллера 20П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стеновых</v>
          </cell>
        </row>
        <row r="8">
          <cell r="A8" t="str">
            <v>Кассета кровли, б=100мм</v>
          </cell>
        </row>
        <row r="9">
          <cell r="A9" t="str">
            <v>Кассета кровли, б=150мм</v>
          </cell>
        </row>
        <row r="10">
          <cell r="A10" t="str">
            <v>Кассета кровли, б=200мм</v>
          </cell>
        </row>
        <row r="11">
          <cell r="A11" t="str">
            <v>Кассета кровли, б=200мм</v>
          </cell>
        </row>
        <row r="12">
          <cell r="A12" t="str">
            <v>Кассета кровли, б=250мм</v>
          </cell>
        </row>
        <row r="13">
          <cell r="A13" t="str">
            <v>Кассета кровли, б=300мм</v>
          </cell>
        </row>
        <row r="14">
          <cell r="A14" t="str">
            <v>Кассета пола, б=100мм</v>
          </cell>
        </row>
        <row r="15">
          <cell r="A15" t="str">
            <v>Кассета пола, б=150мм</v>
          </cell>
        </row>
        <row r="16">
          <cell r="A16" t="str">
            <v>Кассета пола, б=200мм</v>
          </cell>
        </row>
        <row r="17">
          <cell r="A17" t="str">
            <v>Кассета пола, б=200мм</v>
          </cell>
        </row>
        <row r="18">
          <cell r="A18" t="str">
            <v>Кассета пола, б=250мм</v>
          </cell>
        </row>
        <row r="19">
          <cell r="A19" t="str">
            <v>Кассета пола, б=250мм</v>
          </cell>
        </row>
        <row r="20">
          <cell r="A20" t="str">
            <v>Крепеж, доборные, пена и тд</v>
          </cell>
        </row>
        <row r="21">
          <cell r="A21" t="str">
            <v>Модуль без 1 длинной и 1короткой стороны, 6,229х2,434м, 150/200/200</v>
          </cell>
        </row>
        <row r="22">
          <cell r="A22" t="str">
            <v>Модуль без 1 длинной и 1короткой стороны, 6,229х2,434м, 200/300/250</v>
          </cell>
        </row>
        <row r="23">
          <cell r="A23" t="str">
            <v>Модуль без 1 длинной и 1короткой стороны, 6,229х2,434м, б=100мм</v>
          </cell>
        </row>
        <row r="24">
          <cell r="A24" t="str">
            <v>Модуль без 1 длинной и 1короткой стороны, 6,229х2,434м, б=150мм</v>
          </cell>
        </row>
        <row r="25">
          <cell r="A25" t="str">
            <v>Модуль без 1 длинной и 1короткой стороны, 6,229х2,434м, б=200мм</v>
          </cell>
        </row>
        <row r="26">
          <cell r="A26" t="str">
            <v>Модуль без 1 длинной и 1короткой стороны, 6,229х2,434м, б=250мм</v>
          </cell>
        </row>
        <row r="27">
          <cell r="A27" t="str">
            <v>Модуль без 1 длинной стороны, 6,229х2,434м, 150/200/200</v>
          </cell>
        </row>
        <row r="28">
          <cell r="A28" t="str">
            <v>Модуль без 1 длинной стороны, 6,229х2,434м, 200/300/250</v>
          </cell>
        </row>
        <row r="29">
          <cell r="A29" t="str">
            <v>Модуль без 1 длинной стороны, 6,229х2,434м, б=100мм</v>
          </cell>
        </row>
        <row r="30">
          <cell r="A30" t="str">
            <v>Модуль без 1 длинной стороны, 6,229х2,434м, б=150мм</v>
          </cell>
        </row>
        <row r="31">
          <cell r="A31" t="str">
            <v>Модуль без 1 длинной стороны, 6,229х2,434м, б=200мм</v>
          </cell>
        </row>
        <row r="32">
          <cell r="A32" t="str">
            <v>Модуль без 1 длинной стороны, 6,229х2,434м, б=250мм</v>
          </cell>
        </row>
        <row r="33">
          <cell r="A33" t="str">
            <v>Модуль без 1 короткой стороны, 6,229х2,434м, 150/200/200</v>
          </cell>
        </row>
        <row r="34">
          <cell r="A34" t="str">
            <v>Модуль без 1 короткой стороны, 6,229х2,434м, 200/300/250</v>
          </cell>
        </row>
        <row r="35">
          <cell r="A35" t="str">
            <v>Модуль без 1 короткой стороны, 6,229х2,434м, б=100мм</v>
          </cell>
        </row>
        <row r="36">
          <cell r="A36" t="str">
            <v>Модуль без 1 короткой стороны, 6,229х2,434м, б=150мм</v>
          </cell>
        </row>
        <row r="37">
          <cell r="A37" t="str">
            <v>Модуль без 1 короткой стороны, 6,229х2,434м, б=200мм</v>
          </cell>
        </row>
        <row r="38">
          <cell r="A38" t="str">
            <v>Модуль без 1 короткой стороны, 6,229х2,434м, б=250мм</v>
          </cell>
        </row>
        <row r="39">
          <cell r="A39" t="str">
            <v>Модуль без 2 длинных и 1короткой стороны, 6,229х2,434м, 150/200/200</v>
          </cell>
        </row>
        <row r="40">
          <cell r="A40" t="str">
            <v>Модуль без 2 длинных и 1короткой стороны, 6,229х2,434м, 200/300/250</v>
          </cell>
        </row>
        <row r="41">
          <cell r="A41" t="str">
            <v>Модуль без 2 длинных и 1короткой стороны, 6,229х2,434м, б=100мм</v>
          </cell>
        </row>
        <row r="42">
          <cell r="A42" t="str">
            <v>Модуль без 2 длинных и 1короткой стороны, 6,229х2,434м, б=150мм</v>
          </cell>
        </row>
        <row r="43">
          <cell r="A43" t="str">
            <v>Модуль без 2 длинных и 1короткой стороны, 6,229х2,434м, б=200мм</v>
          </cell>
        </row>
        <row r="44">
          <cell r="A44" t="str">
            <v>Модуль без 2 длинных и 1короткой стороны, 6,229х2,434м, б=250мм</v>
          </cell>
        </row>
        <row r="45">
          <cell r="A45" t="str">
            <v>Модуль без 2 длинных сторон, 6,229х2,434м, 150/200/200</v>
          </cell>
        </row>
        <row r="46">
          <cell r="A46" t="str">
            <v>Модуль без 2 длинных сторон, 6,229х2,434м, 200/300/250</v>
          </cell>
        </row>
        <row r="47">
          <cell r="A47" t="str">
            <v>Модуль без 2 длинных сторон, 6,229х2,434м, б=100мм</v>
          </cell>
        </row>
        <row r="48">
          <cell r="A48" t="str">
            <v>Модуль без 2 длинных сторон, 6,229х2,434м, б=150мм</v>
          </cell>
        </row>
        <row r="49">
          <cell r="A49" t="str">
            <v>Модуль без 2 длинных сторон, 6,229х2,434м, б=200мм</v>
          </cell>
        </row>
        <row r="50">
          <cell r="A50" t="str">
            <v>Модуль без 2 длинных сторон, 6,229х2,434м, б=250мм</v>
          </cell>
        </row>
        <row r="51">
          <cell r="A51" t="str">
            <v>Модуль без 2 коротких и 1длинной стороны, 6,229х2,434м, 150/200/200</v>
          </cell>
        </row>
        <row r="52">
          <cell r="A52" t="str">
            <v>Модуль без 2 коротких и 1длинной стороны, 6,229х2,434м, 200/300/250</v>
          </cell>
        </row>
        <row r="53">
          <cell r="A53" t="str">
            <v>Модуль без 2 коротких и 1длинной стороны, 6,229х2,434м, б=100мм</v>
          </cell>
        </row>
        <row r="54">
          <cell r="A54" t="str">
            <v>Модуль без 2 коротких и 1длинной стороны, 6,229х2,434м, б=150мм</v>
          </cell>
        </row>
        <row r="55">
          <cell r="A55" t="str">
            <v>Модуль без 2 коротких и 1длинной стороны, 6,229х2,434м, б=200мм</v>
          </cell>
        </row>
        <row r="56">
          <cell r="A56" t="str">
            <v>Модуль без 2 коротких и 1длинной стороны, 6,229х2,434м, б=250мм</v>
          </cell>
        </row>
        <row r="57">
          <cell r="A57" t="str">
            <v>Модуль без 2 коротких сторон, 6,229х2,434м, 150/200/200</v>
          </cell>
        </row>
        <row r="58">
          <cell r="A58" t="str">
            <v>Модуль без 2 коротких сторон, 6,229х2,434м, 200/300/250</v>
          </cell>
        </row>
        <row r="59">
          <cell r="A59" t="str">
            <v>Модуль без 2 коротких сторон, 6,229х2,434м, б=100мм</v>
          </cell>
        </row>
        <row r="60">
          <cell r="A60" t="str">
            <v>Модуль без 2 коротких сторон, 6,229х2,434м, б=150мм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</row>
        <row r="2">
          <cell r="A2" t="str">
            <v>Сэндвич-панели б=100 мм</v>
          </cell>
        </row>
        <row r="3">
          <cell r="A3" t="str">
            <v>Сэндвич-панели б=150 мм</v>
          </cell>
        </row>
        <row r="4">
          <cell r="A4" t="str">
            <v>Сэндвич-панели б=200 мм</v>
          </cell>
        </row>
        <row r="5">
          <cell r="A5" t="str">
            <v>Сэндвич-панели б=250 мм</v>
          </cell>
        </row>
        <row r="6">
          <cell r="A6" t="str">
            <v>Крепеж, доборные, пена и тд</v>
          </cell>
        </row>
        <row r="7">
          <cell r="A7" t="str">
            <v>Монтаж сендвич-панелей кровельных</v>
          </cell>
        </row>
        <row r="8">
          <cell r="A8" t="str">
            <v>Монтаж кровли из металлочерепицы</v>
          </cell>
        </row>
        <row r="9">
          <cell r="A9" t="str">
            <v>Металлочерепица б=0,7мм</v>
          </cell>
        </row>
        <row r="10">
          <cell r="A10" t="str">
            <v>Монтаж обрешётки кровли из доски б=25мм с прозорами</v>
          </cell>
        </row>
        <row r="11">
          <cell r="A11" t="str">
            <v>Доска б=25мм обработанная огнезащитным составом</v>
          </cell>
        </row>
        <row r="12">
          <cell r="A12" t="str">
            <v>Установка кровельного ограждения</v>
          </cell>
        </row>
        <row r="13">
          <cell r="A13" t="str">
            <v>Ограждение кровли</v>
          </cell>
        </row>
        <row r="14">
          <cell r="A14" t="str">
            <v>Монтаж водостока</v>
          </cell>
        </row>
        <row r="15">
          <cell r="A15" t="str">
            <v>Жёлоб водосточный, труба, крепёж</v>
          </cell>
        </row>
        <row r="16">
          <cell r="A16" t="str">
            <v>Установка водосточных воронок</v>
          </cell>
        </row>
        <row r="17">
          <cell r="A17" t="str">
            <v>Воронка водосточная</v>
          </cell>
        </row>
        <row r="18">
          <cell r="A18" t="str">
            <v>Монтаж конькового нащельника</v>
          </cell>
        </row>
        <row r="19">
          <cell r="A19" t="str">
            <v>Подшиф свеса перфорированной планкой</v>
          </cell>
        </row>
        <row r="20">
          <cell r="A20" t="str">
            <v>Перфорированная планка Софит Snow Bird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 xml:space="preserve">    Бикрост ЭПП 15 м</v>
          </cell>
        </row>
        <row r="27">
          <cell r="A27" t="str">
            <v xml:space="preserve">    доборный элемент 0,7*500мм</v>
          </cell>
        </row>
        <row r="28">
          <cell r="A28" t="str">
            <v xml:space="preserve">    доборный элемент 0,7*700мм</v>
          </cell>
        </row>
        <row r="29">
          <cell r="A29" t="str">
            <v xml:space="preserve">    мембрана ПЛАСТФОИЛ NORD 1.2мм</v>
          </cell>
        </row>
        <row r="30">
          <cell r="A30" t="str">
            <v xml:space="preserve">    минераловатные плиты Лайнрок руф 50мм</v>
          </cell>
        </row>
        <row r="31">
          <cell r="A31" t="str">
            <v xml:space="preserve">    минеральная плита Лайнрок РУФ Н</v>
          </cell>
        </row>
        <row r="32">
          <cell r="A32" t="str">
            <v xml:space="preserve">    плиты пеноплекс 100мм</v>
          </cell>
        </row>
        <row r="33">
          <cell r="A33" t="str">
            <v>профнастил оцинкованный Н114-750-0,9, полимерно-окрашенный</v>
          </cell>
        </row>
        <row r="34">
          <cell r="A34" t="str">
            <v>профнастил оцинкованный С21-1000-0,7, полимерно-окрашенный</v>
          </cell>
        </row>
        <row r="35">
          <cell r="A35" t="str">
            <v xml:space="preserve">    разделительный слой из пленки геотекстиль</v>
          </cell>
        </row>
        <row r="36">
          <cell r="A36" t="str">
            <v>Облицовка фронтонов профлистом</v>
          </cell>
        </row>
        <row r="37">
          <cell r="A37" t="str">
            <v>Ограждение кровли h=0,8м, 6кг/м.п.</v>
          </cell>
        </row>
        <row r="38">
          <cell r="A38" t="str">
            <v>устройство кровельного ограждения</v>
          </cell>
        </row>
        <row r="39">
          <cell r="A39" t="str">
            <v>Водосток</v>
          </cell>
        </row>
        <row r="40">
          <cell r="A40" t="str">
            <v>доборный элемент 0,7*...</v>
          </cell>
        </row>
        <row r="41">
          <cell r="A41" t="str">
            <v>Конструкции металлические въездных пандусов 1,2м</v>
          </cell>
        </row>
        <row r="42">
          <cell r="A42" t="str">
            <v>Конструкции металлические крыльц 1,2м</v>
          </cell>
        </row>
        <row r="43">
          <cell r="A43" t="str">
            <v>Конструкции металлические ферм</v>
          </cell>
        </row>
        <row r="44">
          <cell r="A44" t="str">
            <v>Крепеж, доборные, пена и тд</v>
          </cell>
        </row>
        <row r="45">
          <cell r="A45" t="str">
            <v>Монтаж кровли (двухскатная)</v>
          </cell>
        </row>
        <row r="46">
          <cell r="A46" t="str">
            <v>Монтаж металлоконструкций</v>
          </cell>
        </row>
        <row r="47">
          <cell r="A47" t="str">
            <v>Монтаж сендвичпанелей кровельных</v>
          </cell>
        </row>
        <row r="48">
          <cell r="A48" t="str">
            <v>Пиломатериал, доска</v>
          </cell>
        </row>
        <row r="49">
          <cell r="A49" t="str">
            <v>Профлист Н44</v>
          </cell>
        </row>
        <row r="50">
          <cell r="A50" t="str">
            <v>Сэндвичпанели б=100 мм</v>
          </cell>
        </row>
        <row r="51">
          <cell r="A51" t="str">
            <v>Сэндвичпанели б=150 мм</v>
          </cell>
        </row>
        <row r="52">
          <cell r="A52" t="str">
            <v>Сэндвичпанели б=200 мм</v>
          </cell>
        </row>
        <row r="53">
          <cell r="A53" t="str">
            <v>Устройство водостока</v>
          </cell>
        </row>
        <row r="54">
          <cell r="A54" t="str">
            <v>швеллер 10</v>
          </cell>
        </row>
        <row r="55">
          <cell r="A55" t="str">
            <v>Эксплуатация автокрана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  <row r="2">
          <cell r="A2" t="str">
            <v xml:space="preserve">СТЕНЫ </v>
          </cell>
        </row>
        <row r="3">
          <cell r="A3" t="str">
            <v>Вагонка ПВХ Белая 100 мм (для помещ.с влажным режимом), 120р/м2</v>
          </cell>
        </row>
        <row r="4">
          <cell r="A4" t="str">
            <v>ЕвроВагонка 14х90х2500, 235р/м2</v>
          </cell>
        </row>
        <row r="5">
          <cell r="A5" t="str">
            <v>Керабуд Оникс 3</v>
          </cell>
        </row>
        <row r="6">
          <cell r="A6" t="str">
            <v>Комплектующие для подсистемы (кронштейны, профиль, соединители, саморезы)</v>
          </cell>
        </row>
        <row r="7">
          <cell r="A7" t="str">
            <v>Монтаж облицовки стен</v>
          </cell>
        </row>
        <row r="8">
          <cell r="A8" t="str">
            <v>Монтаж облицовки стен кафелем</v>
          </cell>
        </row>
        <row r="9">
          <cell r="A9" t="str">
            <v>Нофломат, светлых тонов</v>
          </cell>
        </row>
        <row r="10">
          <cell r="A10" t="str">
            <v>Панели ПВХ , 165р/м2</v>
          </cell>
        </row>
        <row r="11">
          <cell r="A11" t="str">
            <v>Панель МДФ Кроностар Стандарт, 173р/м2</v>
          </cell>
        </row>
        <row r="12">
          <cell r="A12" t="str">
            <v>Панель стеновая МДФ Бук восточный 2700*240*6, 163р/м2</v>
          </cell>
        </row>
        <row r="13">
          <cell r="A13" t="str">
            <v>Плитка настенная Береста желтая 20*30, 414р/м2</v>
          </cell>
        </row>
        <row r="14">
          <cell r="A14" t="str">
            <v>Плитка настенная Сахара песочная 25*33, 356р/м2</v>
          </cell>
        </row>
        <row r="15">
          <cell r="A15" t="str">
            <v>Клей для кафеля и керамогранита</v>
          </cell>
        </row>
        <row r="16">
          <cell r="A16" t="str">
            <v>Стекломагниевый лист, 130р/м2</v>
          </cell>
        </row>
        <row r="17">
          <cell r="A17" t="str">
            <v>ЦСП 10мм* 1200*3600, окрашенные декоративной краской св. серого цвета</v>
          </cell>
        </row>
        <row r="18">
          <cell r="A18" t="str">
            <v>Шпатлёвка стен под окраску</v>
          </cell>
        </row>
        <row r="19">
          <cell r="A19" t="str">
            <v>Сухая шпатлёвочная смесь</v>
          </cell>
        </row>
        <row r="20">
          <cell r="A20" t="str">
            <v>Выравнивание стен штукатурным составом</v>
          </cell>
        </row>
        <row r="21">
          <cell r="A21" t="str">
            <v>Сухие штукатурные смеси</v>
          </cell>
        </row>
        <row r="22">
          <cell r="A22" t="str">
            <v>Наклеивание обоев</v>
          </cell>
        </row>
        <row r="23">
          <cell r="A23" t="str">
            <v>Обои</v>
          </cell>
        </row>
        <row r="24">
          <cell r="A24" t="str">
            <v>ПОЛ</v>
          </cell>
        </row>
        <row r="25">
          <cell r="A25" t="str">
            <v>Раствор М100</v>
          </cell>
        </row>
        <row r="26">
          <cell r="A26" t="str">
            <v>Грязезащитное резиновое покрытие</v>
          </cell>
        </row>
        <row r="27">
          <cell r="A27" t="str">
            <v>Износостойкий линолеум</v>
          </cell>
        </row>
        <row r="28">
          <cell r="A28" t="str">
            <v>Линолеум</v>
          </cell>
        </row>
        <row r="29">
          <cell r="A29" t="str">
            <v xml:space="preserve">Лист г/к 5 рифленый ГОСТ 8568-77 1500х6000 3СП </v>
          </cell>
        </row>
        <row r="30">
          <cell r="A30" t="str">
            <v>Монтаж стального покрытия</v>
          </cell>
        </row>
        <row r="31">
          <cell r="A31" t="str">
            <v>Плитка для пола</v>
          </cell>
        </row>
        <row r="32">
          <cell r="A32" t="str">
            <v>Плитка для пола керабуд Астория 3П 30*30</v>
          </cell>
        </row>
        <row r="33">
          <cell r="A33" t="str">
            <v>Плитка для пола Соло Крема 300*300</v>
          </cell>
        </row>
        <row r="34">
          <cell r="A34" t="str">
            <v>Плитка для пола Соло Крема 300*300, шероховатая</v>
          </cell>
        </row>
        <row r="35">
          <cell r="A35" t="str">
            <v>Клей для кафеля и керамогранита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</row>
        <row r="37">
          <cell r="A37" t="str">
            <v>Металлический рифленый лист 3 мм</v>
          </cell>
        </row>
        <row r="38">
          <cell r="A38" t="str">
            <v>Устройство цем-песчанной стяжки б=20мм</v>
          </cell>
        </row>
        <row r="39">
          <cell r="A39" t="str">
            <v>Укладка грязезащитного покрытия</v>
          </cell>
        </row>
        <row r="40">
          <cell r="A40" t="str">
            <v>Укладка кафеля на пол</v>
          </cell>
        </row>
        <row r="41">
          <cell r="A41" t="str">
            <v>Укладка керамогранита на пол</v>
          </cell>
        </row>
        <row r="42">
          <cell r="A42" t="str">
            <v>Укладка линолиума, плинтусов, порожкев</v>
          </cell>
        </row>
        <row r="43">
          <cell r="A43" t="str">
            <v>Укладка ЦСП</v>
          </cell>
        </row>
        <row r="44">
          <cell r="A44" t="str">
            <v>ЦСП 10мм* 1200*3600</v>
          </cell>
        </row>
        <row r="45">
          <cell r="A45" t="str">
            <v>ПОТОЛОК</v>
          </cell>
        </row>
        <row r="46">
          <cell r="A46" t="str">
            <v>Выравнивание потолков штукатурным составом</v>
          </cell>
        </row>
        <row r="47">
          <cell r="A47" t="str">
            <v>Сухие штукатурные смеси</v>
          </cell>
        </row>
        <row r="48">
          <cell r="A48" t="str">
            <v>Шпатлёвка потлков под окраску</v>
          </cell>
        </row>
        <row r="49">
          <cell r="A49" t="str">
            <v>Сухая шпатлёвочная смесь</v>
          </cell>
        </row>
        <row r="50">
          <cell r="A50" t="str">
            <v>Армстронг, 165р/м2</v>
          </cell>
        </row>
        <row r="51">
          <cell r="A51" t="str">
            <v>ГИПРОК Гипсокартон УК 3300х1200х12,5мм</v>
          </cell>
        </row>
        <row r="52">
          <cell r="A52" t="str">
            <v>ЕвроВагонка 14х90х2500</v>
          </cell>
        </row>
        <row r="53">
          <cell r="A53" t="str">
            <v>Комплектующие для подсистемы (кронштейны, профиль, соединители, саморезы...)</v>
          </cell>
        </row>
        <row r="54">
          <cell r="A54" t="str">
            <v>Монтаж облицовки потолков</v>
          </cell>
        </row>
        <row r="55">
          <cell r="A55" t="str">
            <v>Панели ПВХ (для помещений с влажным режимом)</v>
          </cell>
        </row>
        <row r="56">
          <cell r="A56" t="str">
            <v>Подвесные потолки Армстронг OASIS (Оазис) 600*600*12 (кромка Board), 168р/м2</v>
          </cell>
        </row>
        <row r="57">
          <cell r="A57" t="str">
            <v>Подвесные потолки Армстронг OASIS Plus (Оазис плюс) 600*600*12 (кромка Board), 300р/м2</v>
          </cell>
        </row>
        <row r="58">
          <cell r="A58" t="str">
            <v>Подвесные потолки Армстронг Scala (Скала) 600*600*12 (кромка Board), 280р/м2</v>
          </cell>
        </row>
        <row r="59">
          <cell r="A59" t="str">
            <v>Профлист НС10а.1100-
0,55 белого цвета</v>
          </cell>
        </row>
        <row r="60">
          <cell r="A60" t="str">
            <v>Существующие конструкции потолка, без облицовки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>
        <row r="1">
          <cell r="A1" t="str">
            <v>-</v>
          </cell>
        </row>
        <row r="2">
          <cell r="A2" t="str">
            <v>Конструкции металлические въездных пандусов 1,2м</v>
          </cell>
        </row>
        <row r="3">
          <cell r="A3" t="str">
            <v>Конструкции металлические крыльц 1,2м</v>
          </cell>
        </row>
        <row r="4">
          <cell r="A4" t="str">
            <v>Конструкции металлические навеса</v>
          </cell>
        </row>
        <row r="5">
          <cell r="A5" t="str">
            <v>Конструкции металлические ограждения</v>
          </cell>
        </row>
        <row r="6">
          <cell r="A6" t="str">
            <v>Крыльца 1,2м</v>
          </cell>
        </row>
        <row r="7">
          <cell r="A7" t="str">
            <v>Лестница для 2-х эт здания - 0,95тн</v>
          </cell>
        </row>
        <row r="8">
          <cell r="A8" t="str">
            <v>Металлоконструкции входного крыльца - 2,3х2,3м - 0,4тн</v>
          </cell>
        </row>
        <row r="9">
          <cell r="A9" t="str">
            <v>Металлоконструкции входного крыльца - 2,3х2,3м - 0,4тн</v>
          </cell>
        </row>
        <row r="10">
          <cell r="A10" t="str">
            <v>Металлоконструкции въздного пандуса - 2,7х2м - 0,4тн</v>
          </cell>
        </row>
        <row r="11">
          <cell r="A11" t="str">
            <v>Монтаж металлоконструкций крыльц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sheetDataSet>
      <sheetData sheetId="0">
        <row r="1">
          <cell r="A1" t="str">
            <v>Общежитие для вахтового посёлка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</row>
      </sheetData>
      <sheetData sheetId="3">
        <row r="1">
          <cell r="A1" t="str">
            <v>-</v>
          </cell>
        </row>
        <row r="2">
          <cell r="A2" t="str">
            <v>Утеплитель пенополистирол 100 мм</v>
          </cell>
        </row>
        <row r="3">
          <cell r="A3" t="str">
            <v>Устройство утеплителя</v>
          </cell>
        </row>
        <row r="4">
          <cell r="A4" t="str">
            <v>Щебень</v>
          </cell>
        </row>
        <row r="5">
          <cell r="A5" t="str">
            <v>Устройство щебеночной подготовки</v>
          </cell>
        </row>
        <row r="6">
          <cell r="A6" t="str">
            <v>Бетон В 20</v>
          </cell>
        </row>
        <row r="7">
          <cell r="A7" t="str">
            <v>Устройство полов бетонных</v>
          </cell>
        </row>
        <row r="8">
          <cell r="A8" t="str">
            <v>Армирование конструкций полов</v>
          </cell>
        </row>
        <row r="9">
          <cell r="A9" t="str">
            <v>Арматура</v>
          </cell>
        </row>
        <row r="10">
          <cell r="A10" t="str">
            <v>Монтаж плит перекрытия до 10м2</v>
          </cell>
        </row>
        <row r="11">
          <cell r="A11" t="str">
            <v>Монтаж плит перекрытия до 5м2</v>
          </cell>
        </row>
        <row r="12">
          <cell r="A12" t="str">
            <v>Плита перекрытия ПК 72.12-8АтVт</v>
          </cell>
        </row>
        <row r="13">
          <cell r="A13" t="str">
            <v>Плита перекрытия ПК 30.12-8т</v>
          </cell>
        </row>
        <row r="14">
          <cell r="A14" t="str">
            <v>Устройство выравнивающей стяжки б=20мм</v>
          </cell>
        </row>
        <row r="15">
          <cell r="A15" t="str">
            <v>Приготовление пескобетона В7,5</v>
          </cell>
        </row>
        <row r="16">
          <cell r="A16" t="str">
            <v>Приготовление бетона В15</v>
          </cell>
        </row>
        <row r="17">
          <cell r="A17" t="str">
            <v>Цемент М-600</v>
          </cell>
        </row>
        <row r="18">
          <cell r="A18" t="str">
            <v>Щебень строительный ( фракция 20-40)</v>
          </cell>
        </row>
        <row r="19">
          <cell r="A19" t="str">
            <v>Песок</v>
          </cell>
        </row>
        <row r="20">
          <cell r="A20" t="str">
            <v>Вода</v>
          </cell>
        </row>
        <row r="21">
          <cell r="A21" t="str">
            <v>Устройство гидро-пароизоляции прокладочной</v>
          </cell>
        </row>
        <row r="22">
          <cell r="A22" t="str">
            <v>ИЗОСПАН (гидро-пароизоляция)</v>
          </cell>
        </row>
        <row r="23">
          <cell r="A23" t="str">
            <v>Монтаж утеплителя без крепления</v>
          </cell>
        </row>
        <row r="24">
          <cell r="A24" t="str">
            <v>Утеплитель минераловатный</v>
          </cell>
        </row>
        <row r="25">
          <cell r="A25" t="str">
            <v>Утеплитель из экструдированного пенополистирола</v>
          </cell>
        </row>
        <row r="26">
          <cell r="A26" t="str">
            <v>Устройство утеплителя</v>
          </cell>
        </row>
        <row r="27">
          <cell r="A27" t="str">
            <v>Устройство щебеночной подготовки</v>
          </cell>
        </row>
        <row r="28">
          <cell r="A28" t="str">
            <v>Утеплитель пенополистирол 100 мм</v>
          </cell>
        </row>
        <row r="29">
          <cell r="A29" t="str">
            <v>Щебень</v>
          </cell>
        </row>
        <row r="30">
          <cell r="A30" t="str">
            <v>Плита перекрытия ПК 60.15-8АтVт</v>
          </cell>
        </row>
        <row r="31">
          <cell r="A31" t="str">
            <v>Бетон В 7,5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</row>
      </sheetData>
      <sheetData sheetId="6">
        <row r="1">
          <cell r="A1" t="str">
            <v>-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</row>
      </sheetData>
      <sheetData sheetId="12">
        <row r="1">
          <cell r="A1" t="str">
            <v>-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 refreshError="1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 refreshError="1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 refreshError="1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</definedNames>
    <sheetDataSet>
      <sheetData sheetId="0" refreshError="1">
        <row r="1">
          <cell r="A1" t="str">
            <v>Вахтовый городок - жилой дом на 220чел</v>
          </cell>
        </row>
      </sheetData>
      <sheetData sheetId="1" refreshError="1">
        <row r="1">
          <cell r="A1" t="str">
            <v>-</v>
          </cell>
        </row>
      </sheetData>
      <sheetData sheetId="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 refreshError="1">
        <row r="1">
          <cell r="A1" t="str">
            <v>-</v>
          </cell>
        </row>
      </sheetData>
      <sheetData sheetId="4" refreshError="1">
        <row r="1">
          <cell r="A1" t="str">
            <v>-</v>
          </cell>
        </row>
      </sheetData>
      <sheetData sheetId="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</sheetData>
      <sheetData sheetId="6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 refreshError="1">
        <row r="1">
          <cell r="A1" t="str">
            <v>-</v>
          </cell>
        </row>
      </sheetData>
      <sheetData sheetId="8" refreshError="1">
        <row r="1">
          <cell r="A1" t="str">
            <v>-</v>
          </cell>
        </row>
      </sheetData>
      <sheetData sheetId="9" refreshError="1">
        <row r="1">
          <cell r="A1" t="str">
            <v>-</v>
          </cell>
        </row>
      </sheetData>
      <sheetData sheetId="10" refreshError="1">
        <row r="1">
          <cell r="A1" t="str">
            <v>-</v>
          </cell>
        </row>
      </sheetData>
      <sheetData sheetId="1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</sheetData>
      <sheetData sheetId="1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 refreshError="1">
        <row r="1">
          <cell r="A1" t="str">
            <v>-</v>
          </cell>
        </row>
      </sheetData>
      <sheetData sheetId="14" refreshError="1">
        <row r="1">
          <cell r="B1" t="str">
            <v>-</v>
          </cell>
        </row>
      </sheetData>
      <sheetData sheetId="15" refreshError="1">
        <row r="1">
          <cell r="A1" t="str">
            <v>-</v>
          </cell>
        </row>
      </sheetData>
      <sheetData sheetId="16" refreshError="1">
        <row r="1">
          <cell r="A1" t="str">
            <v>-</v>
          </cell>
        </row>
      </sheetData>
      <sheetData sheetId="17" refreshError="1">
        <row r="1">
          <cell r="A1" t="str">
            <v>-</v>
          </cell>
        </row>
      </sheetData>
      <sheetData sheetId="18" refreshError="1">
        <row r="1">
          <cell r="A1" t="str">
            <v>-</v>
          </cell>
        </row>
      </sheetData>
      <sheetData sheetId="19" refreshError="1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2.140625" bestFit="1" customWidth="1"/>
  </cols>
  <sheetData>
    <row r="1" spans="1:8" ht="31.5" customHeight="1" x14ac:dyDescent="0.25">
      <c r="A1" s="75" t="str">
        <f>C2</f>
        <v>МЗ КПП</v>
      </c>
      <c r="B1" s="75"/>
      <c r="C1" s="76" t="str">
        <f>C3</f>
        <v>-</v>
      </c>
      <c r="D1" s="76"/>
      <c r="E1" s="76"/>
      <c r="F1" s="76"/>
    </row>
    <row r="2" spans="1:8" x14ac:dyDescent="0.25">
      <c r="A2" s="37">
        <v>1</v>
      </c>
      <c r="B2" s="38" t="s">
        <v>2</v>
      </c>
      <c r="C2" s="77" t="s">
        <v>33</v>
      </c>
      <c r="D2" s="77"/>
      <c r="E2" s="77"/>
      <c r="F2" s="77"/>
    </row>
    <row r="3" spans="1:8" x14ac:dyDescent="0.25">
      <c r="A3" s="37">
        <v>2</v>
      </c>
      <c r="B3" s="38" t="s">
        <v>0</v>
      </c>
      <c r="C3" s="77" t="s">
        <v>32</v>
      </c>
      <c r="D3" s="77"/>
      <c r="E3" s="77"/>
      <c r="F3" s="77"/>
    </row>
    <row r="4" spans="1:8" ht="14.25" customHeight="1" x14ac:dyDescent="0.25">
      <c r="A4" s="37">
        <v>3</v>
      </c>
      <c r="B4" s="38" t="s">
        <v>1</v>
      </c>
      <c r="C4" s="79" t="s">
        <v>32</v>
      </c>
      <c r="D4" s="80"/>
      <c r="E4" s="80"/>
      <c r="F4" s="81"/>
    </row>
    <row r="5" spans="1:8" ht="15.75" customHeight="1" x14ac:dyDescent="0.25">
      <c r="A5" s="37">
        <v>4</v>
      </c>
      <c r="B5" s="38" t="s">
        <v>28</v>
      </c>
      <c r="C5" s="79">
        <v>2.2000000000000002</v>
      </c>
      <c r="D5" s="80"/>
      <c r="E5" s="80"/>
      <c r="F5" s="81"/>
    </row>
    <row r="6" spans="1:8" ht="17.25" customHeight="1" x14ac:dyDescent="0.25">
      <c r="A6" s="37">
        <v>5</v>
      </c>
      <c r="B6" s="38" t="s">
        <v>21</v>
      </c>
      <c r="C6" s="77" t="s">
        <v>45</v>
      </c>
      <c r="D6" s="77"/>
      <c r="E6" s="41" t="s">
        <v>20</v>
      </c>
      <c r="F6" s="53">
        <f>6.229*2.441*6</f>
        <v>91.229934</v>
      </c>
    </row>
    <row r="7" spans="1:8" x14ac:dyDescent="0.25">
      <c r="A7" s="37">
        <v>6</v>
      </c>
      <c r="B7" s="38" t="s">
        <v>3</v>
      </c>
      <c r="C7" s="79" t="s">
        <v>43</v>
      </c>
      <c r="D7" s="80"/>
      <c r="E7" s="80"/>
      <c r="F7" s="81"/>
    </row>
    <row r="8" spans="1:8" ht="37.5" x14ac:dyDescent="0.25">
      <c r="A8" s="37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  <c r="G8" s="52"/>
      <c r="H8" s="52"/>
    </row>
    <row r="9" spans="1:8" ht="18.75" x14ac:dyDescent="0.25">
      <c r="A9" s="37">
        <v>8</v>
      </c>
      <c r="B9" s="5" t="s">
        <v>61</v>
      </c>
      <c r="C9" s="4"/>
      <c r="D9" s="4"/>
      <c r="E9" s="4"/>
      <c r="F9" s="4"/>
    </row>
    <row r="10" spans="1:8" x14ac:dyDescent="0.25">
      <c r="A10" s="37">
        <v>9</v>
      </c>
      <c r="B10" s="6" t="s">
        <v>46</v>
      </c>
      <c r="C10" s="13" t="s">
        <v>22</v>
      </c>
      <c r="D10" s="13">
        <v>6</v>
      </c>
      <c r="E10" s="10">
        <v>2000</v>
      </c>
      <c r="F10" s="9">
        <f>D10*E10</f>
        <v>12000</v>
      </c>
    </row>
    <row r="11" spans="1:8" x14ac:dyDescent="0.25">
      <c r="A11" s="37">
        <v>10</v>
      </c>
      <c r="B11" s="6" t="s">
        <v>47</v>
      </c>
      <c r="C11" s="13" t="s">
        <v>22</v>
      </c>
      <c r="D11" s="13">
        <v>6</v>
      </c>
      <c r="E11" s="10">
        <v>2000</v>
      </c>
      <c r="F11" s="9">
        <f>D11*E11</f>
        <v>12000</v>
      </c>
    </row>
    <row r="12" spans="1:8" ht="20.25" customHeight="1" x14ac:dyDescent="0.25">
      <c r="A12" s="37">
        <v>11</v>
      </c>
      <c r="B12" s="6" t="s">
        <v>44</v>
      </c>
      <c r="C12" s="13" t="s">
        <v>22</v>
      </c>
      <c r="D12" s="13">
        <v>6</v>
      </c>
      <c r="E12" s="55">
        <v>175500</v>
      </c>
      <c r="F12" s="9">
        <f t="shared" ref="F12" si="0">D12*E12</f>
        <v>1053000</v>
      </c>
    </row>
    <row r="13" spans="1:8" x14ac:dyDescent="0.25">
      <c r="A13" s="37">
        <v>12</v>
      </c>
      <c r="B13" s="7" t="s">
        <v>4</v>
      </c>
      <c r="C13" s="14"/>
      <c r="D13" s="14"/>
      <c r="E13" s="11"/>
      <c r="F13" s="15">
        <f>SUM(F12:F12)</f>
        <v>1053000</v>
      </c>
    </row>
    <row r="14" spans="1:8" ht="15.75" x14ac:dyDescent="0.25">
      <c r="A14" s="37">
        <v>13</v>
      </c>
      <c r="B14" s="5" t="s">
        <v>62</v>
      </c>
      <c r="C14" s="12"/>
      <c r="D14" s="12"/>
      <c r="E14" s="8"/>
      <c r="F14" s="9"/>
    </row>
    <row r="15" spans="1:8" x14ac:dyDescent="0.25">
      <c r="A15" s="37">
        <v>14</v>
      </c>
      <c r="B15" s="6" t="s">
        <v>48</v>
      </c>
      <c r="C15" s="13" t="str">
        <f>VLOOKUP(B15,[3]Кровля!Прайс,2,FALSE)</f>
        <v>тн</v>
      </c>
      <c r="D15" s="50">
        <f>0.015*F6/2</f>
        <v>0.68422450499999998</v>
      </c>
      <c r="E15" s="10">
        <v>42000</v>
      </c>
      <c r="F15" s="9">
        <f>D15*E15</f>
        <v>28737.429209999998</v>
      </c>
    </row>
    <row r="16" spans="1:8" x14ac:dyDescent="0.25">
      <c r="A16" s="37">
        <v>15</v>
      </c>
      <c r="B16" s="6" t="s">
        <v>49</v>
      </c>
      <c r="C16" s="13" t="str">
        <f>VLOOKUP(B16,[3]Кровля!Прайс,2,FALSE)</f>
        <v>м2</v>
      </c>
      <c r="D16" s="50">
        <f>1.2*F6/2</f>
        <v>54.737960399999999</v>
      </c>
      <c r="E16" s="10">
        <v>370</v>
      </c>
      <c r="F16" s="9">
        <f t="shared" ref="F16:F26" si="1">D16*E16</f>
        <v>20253.045348</v>
      </c>
    </row>
    <row r="17" spans="1:7" x14ac:dyDescent="0.25">
      <c r="A17" s="37">
        <v>16</v>
      </c>
      <c r="B17" s="6" t="s">
        <v>50</v>
      </c>
      <c r="C17" s="13" t="str">
        <f>VLOOKUP(B17,[3]Кровля!Прайс,2,FALSE)</f>
        <v>м3</v>
      </c>
      <c r="D17" s="50">
        <f>D16*0.04/4</f>
        <v>0.54737960399999996</v>
      </c>
      <c r="E17" s="10">
        <v>6500</v>
      </c>
      <c r="F17" s="9">
        <f t="shared" si="1"/>
        <v>3557.9674259999997</v>
      </c>
    </row>
    <row r="18" spans="1:7" x14ac:dyDescent="0.25">
      <c r="A18" s="37">
        <v>17</v>
      </c>
      <c r="B18" s="6" t="s">
        <v>51</v>
      </c>
      <c r="C18" s="13" t="s">
        <v>52</v>
      </c>
      <c r="D18" s="50">
        <f>7.5*2+4*5</f>
        <v>35</v>
      </c>
      <c r="E18" s="10">
        <v>650</v>
      </c>
      <c r="F18" s="9">
        <f t="shared" si="1"/>
        <v>22750</v>
      </c>
    </row>
    <row r="19" spans="1:7" x14ac:dyDescent="0.25">
      <c r="A19" s="37">
        <v>18</v>
      </c>
      <c r="B19" s="6" t="s">
        <v>53</v>
      </c>
      <c r="C19" s="13" t="str">
        <f>VLOOKUP(B19,[3]Кровля!Прайс,2,FALSE)</f>
        <v>тн</v>
      </c>
      <c r="D19" s="50">
        <f>D15</f>
        <v>0.68422450499999998</v>
      </c>
      <c r="E19" s="10">
        <v>7000</v>
      </c>
      <c r="F19" s="9">
        <f t="shared" si="1"/>
        <v>4789.571535</v>
      </c>
    </row>
    <row r="20" spans="1:7" x14ac:dyDescent="0.25">
      <c r="A20" s="37">
        <v>19</v>
      </c>
      <c r="B20" s="6" t="s">
        <v>54</v>
      </c>
      <c r="C20" s="13" t="str">
        <f>VLOOKUP(B20,[3]Кровля!Прайс,2,FALSE)</f>
        <v>м2</v>
      </c>
      <c r="D20" s="50">
        <f>D16</f>
        <v>54.737960399999999</v>
      </c>
      <c r="E20" s="10">
        <v>250</v>
      </c>
      <c r="F20" s="9">
        <f t="shared" si="1"/>
        <v>13684.490099999999</v>
      </c>
    </row>
    <row r="21" spans="1:7" x14ac:dyDescent="0.25">
      <c r="A21" s="37">
        <v>20</v>
      </c>
      <c r="B21" s="6" t="s">
        <v>55</v>
      </c>
      <c r="C21" s="13" t="str">
        <f>VLOOKUP(B21,[3]Кровля!Прайс,2,FALSE)</f>
        <v>м</v>
      </c>
      <c r="D21" s="50">
        <f>D18</f>
        <v>35</v>
      </c>
      <c r="E21" s="10">
        <f>E18*40%</f>
        <v>260</v>
      </c>
      <c r="F21" s="9">
        <f t="shared" si="1"/>
        <v>9100</v>
      </c>
    </row>
    <row r="22" spans="1:7" x14ac:dyDescent="0.25">
      <c r="A22" s="37">
        <v>21</v>
      </c>
      <c r="B22" s="6" t="s">
        <v>56</v>
      </c>
      <c r="C22" s="13" t="str">
        <f>VLOOKUP(B22,[4]Кровля!Прайс,2,FALSE)</f>
        <v>шт</v>
      </c>
      <c r="D22" s="50">
        <v>4</v>
      </c>
      <c r="E22" s="10">
        <v>250</v>
      </c>
      <c r="F22" s="9">
        <f t="shared" si="1"/>
        <v>1000</v>
      </c>
    </row>
    <row r="23" spans="1:7" x14ac:dyDescent="0.25">
      <c r="A23" s="37">
        <v>22</v>
      </c>
      <c r="B23" s="6" t="s">
        <v>57</v>
      </c>
      <c r="C23" s="13" t="str">
        <f>VLOOKUP(B23,[4]Кровля!Прайс,2,FALSE)</f>
        <v>шт</v>
      </c>
      <c r="D23" s="50">
        <f>D22</f>
        <v>4</v>
      </c>
      <c r="E23" s="10">
        <v>360</v>
      </c>
      <c r="F23" s="9">
        <f t="shared" si="1"/>
        <v>1440</v>
      </c>
    </row>
    <row r="24" spans="1:7" x14ac:dyDescent="0.25">
      <c r="A24" s="37">
        <v>23</v>
      </c>
      <c r="B24" s="6" t="s">
        <v>58</v>
      </c>
      <c r="C24" s="13" t="str">
        <f>VLOOKUP(B24,[4]Кровля!Прайс,2,FALSE)</f>
        <v>м2</v>
      </c>
      <c r="D24" s="50">
        <f>17.5*2*0.8</f>
        <v>28</v>
      </c>
      <c r="E24" s="10">
        <v>180</v>
      </c>
      <c r="F24" s="9">
        <f t="shared" si="1"/>
        <v>5040</v>
      </c>
    </row>
    <row r="25" spans="1:7" x14ac:dyDescent="0.25">
      <c r="A25" s="37">
        <v>24</v>
      </c>
      <c r="B25" s="6" t="s">
        <v>59</v>
      </c>
      <c r="C25" s="13" t="str">
        <f>VLOOKUP(B25,[4]Кровля!Прайс,2,FALSE)</f>
        <v>м2</v>
      </c>
      <c r="D25" s="50">
        <f>D24</f>
        <v>28</v>
      </c>
      <c r="E25" s="10">
        <v>353</v>
      </c>
      <c r="F25" s="9">
        <f t="shared" si="1"/>
        <v>9884</v>
      </c>
    </row>
    <row r="26" spans="1:7" x14ac:dyDescent="0.25">
      <c r="A26" s="37">
        <v>25</v>
      </c>
      <c r="B26" s="6" t="s">
        <v>60</v>
      </c>
      <c r="C26" s="13" t="str">
        <f>VLOOKUP(B26,[4]Кровля!Прайс,2,FALSE)</f>
        <v>компл</v>
      </c>
      <c r="D26" s="50">
        <f>D16</f>
        <v>54.737960399999999</v>
      </c>
      <c r="E26" s="10">
        <v>75</v>
      </c>
      <c r="F26" s="9">
        <f t="shared" si="1"/>
        <v>4105.3470299999999</v>
      </c>
    </row>
    <row r="27" spans="1:7" x14ac:dyDescent="0.25">
      <c r="A27" s="37">
        <v>26</v>
      </c>
      <c r="B27" s="7" t="s">
        <v>4</v>
      </c>
      <c r="C27" s="14"/>
      <c r="D27" s="14"/>
      <c r="E27" s="11"/>
      <c r="F27" s="15">
        <f>SUM(F15:F26)</f>
        <v>124341.850649</v>
      </c>
      <c r="G27" s="52"/>
    </row>
    <row r="28" spans="1:7" ht="30" customHeight="1" x14ac:dyDescent="0.25">
      <c r="A28" s="37">
        <v>27</v>
      </c>
      <c r="B28" s="5" t="s">
        <v>63</v>
      </c>
      <c r="C28" s="12"/>
      <c r="D28" s="12"/>
      <c r="E28" s="8"/>
      <c r="F28" s="9"/>
    </row>
    <row r="29" spans="1:7" x14ac:dyDescent="0.25">
      <c r="A29" s="37">
        <v>28</v>
      </c>
      <c r="B29" s="6" t="s">
        <v>24</v>
      </c>
      <c r="C29" s="13" t="s">
        <v>12</v>
      </c>
      <c r="D29" s="13">
        <v>4</v>
      </c>
      <c r="E29" s="10">
        <v>5000</v>
      </c>
      <c r="F29" s="9">
        <f t="shared" ref="F29:F33" si="2">D29*E29</f>
        <v>20000</v>
      </c>
    </row>
    <row r="30" spans="1:7" x14ac:dyDescent="0.25">
      <c r="A30" s="37">
        <v>29</v>
      </c>
      <c r="B30" s="6" t="s">
        <v>29</v>
      </c>
      <c r="C30" s="13" t="s">
        <v>12</v>
      </c>
      <c r="D30" s="13">
        <v>3</v>
      </c>
      <c r="E30" s="10">
        <v>13500</v>
      </c>
      <c r="F30" s="9">
        <f t="shared" si="2"/>
        <v>40500</v>
      </c>
    </row>
    <row r="31" spans="1:7" x14ac:dyDescent="0.25">
      <c r="A31" s="37">
        <v>30</v>
      </c>
      <c r="B31" s="6" t="s">
        <v>18</v>
      </c>
      <c r="C31" s="13" t="s">
        <v>12</v>
      </c>
      <c r="D31" s="13">
        <v>7</v>
      </c>
      <c r="E31" s="10">
        <v>1000</v>
      </c>
      <c r="F31" s="9">
        <f t="shared" si="2"/>
        <v>7000</v>
      </c>
    </row>
    <row r="32" spans="1:7" x14ac:dyDescent="0.25">
      <c r="A32" s="37">
        <v>31</v>
      </c>
      <c r="B32" s="6" t="s">
        <v>41</v>
      </c>
      <c r="C32" s="13" t="s">
        <v>11</v>
      </c>
      <c r="D32" s="13">
        <f>0.8*1*5</f>
        <v>4</v>
      </c>
      <c r="E32" s="10">
        <v>4200</v>
      </c>
      <c r="F32" s="9">
        <f t="shared" si="2"/>
        <v>16800</v>
      </c>
    </row>
    <row r="33" spans="1:6" x14ac:dyDescent="0.25">
      <c r="A33" s="37">
        <v>32</v>
      </c>
      <c r="B33" s="6" t="s">
        <v>42</v>
      </c>
      <c r="C33" s="13" t="s">
        <v>11</v>
      </c>
      <c r="D33" s="13">
        <f>D32</f>
        <v>4</v>
      </c>
      <c r="E33" s="10">
        <v>800</v>
      </c>
      <c r="F33" s="9">
        <f t="shared" si="2"/>
        <v>3200</v>
      </c>
    </row>
    <row r="34" spans="1:6" x14ac:dyDescent="0.25">
      <c r="A34" s="37">
        <v>33</v>
      </c>
      <c r="B34" s="7" t="s">
        <v>4</v>
      </c>
      <c r="C34" s="14"/>
      <c r="D34" s="14"/>
      <c r="E34" s="11"/>
      <c r="F34" s="15">
        <f>SUM(F29:F33)</f>
        <v>87500</v>
      </c>
    </row>
    <row r="35" spans="1:6" ht="15.75" x14ac:dyDescent="0.25">
      <c r="A35" s="37">
        <v>34</v>
      </c>
      <c r="B35" s="5" t="s">
        <v>64</v>
      </c>
      <c r="C35" s="12"/>
      <c r="D35" s="12"/>
      <c r="E35" s="8"/>
      <c r="F35" s="9"/>
    </row>
    <row r="36" spans="1:6" x14ac:dyDescent="0.25">
      <c r="A36" s="37">
        <v>35</v>
      </c>
      <c r="B36" s="6" t="s">
        <v>15</v>
      </c>
      <c r="C36" s="13" t="s">
        <v>11</v>
      </c>
      <c r="D36" s="50">
        <f>2*C5</f>
        <v>4.4000000000000004</v>
      </c>
      <c r="E36" s="10">
        <v>120</v>
      </c>
      <c r="F36" s="9">
        <f>D36*E36</f>
        <v>528</v>
      </c>
    </row>
    <row r="37" spans="1:6" x14ac:dyDescent="0.25">
      <c r="A37" s="37">
        <v>36</v>
      </c>
      <c r="B37" s="6" t="s">
        <v>14</v>
      </c>
      <c r="C37" s="13" t="s">
        <v>11</v>
      </c>
      <c r="D37" s="50">
        <f>D36</f>
        <v>4.4000000000000004</v>
      </c>
      <c r="E37" s="10">
        <v>1100</v>
      </c>
      <c r="F37" s="9">
        <f>D37*E37</f>
        <v>4840</v>
      </c>
    </row>
    <row r="38" spans="1:6" x14ac:dyDescent="0.25">
      <c r="A38" s="37">
        <v>37</v>
      </c>
      <c r="B38" s="7" t="s">
        <v>4</v>
      </c>
      <c r="C38" s="14"/>
      <c r="D38" s="14"/>
      <c r="E38" s="11"/>
      <c r="F38" s="15">
        <f>SUM(F36:F37)</f>
        <v>5368</v>
      </c>
    </row>
    <row r="39" spans="1:6" ht="15.75" x14ac:dyDescent="0.25">
      <c r="A39" s="37">
        <v>38</v>
      </c>
      <c r="B39" s="5" t="s">
        <v>68</v>
      </c>
      <c r="C39" s="72"/>
      <c r="D39" s="72"/>
      <c r="E39" s="73"/>
      <c r="F39" s="74"/>
    </row>
    <row r="40" spans="1:6" x14ac:dyDescent="0.25">
      <c r="A40" s="37">
        <v>39</v>
      </c>
      <c r="B40" s="6" t="s">
        <v>66</v>
      </c>
      <c r="C40" s="13" t="s">
        <v>67</v>
      </c>
      <c r="D40" s="13">
        <f>D41</f>
        <v>1.5</v>
      </c>
      <c r="E40" s="10">
        <v>11000</v>
      </c>
      <c r="F40" s="9">
        <f t="shared" ref="F40" si="3">D40*E40</f>
        <v>16500</v>
      </c>
    </row>
    <row r="41" spans="1:6" ht="30" x14ac:dyDescent="0.25">
      <c r="A41" s="37">
        <v>40</v>
      </c>
      <c r="B41" s="6" t="s">
        <v>74</v>
      </c>
      <c r="C41" s="13" t="s">
        <v>67</v>
      </c>
      <c r="D41" s="13">
        <v>1.5</v>
      </c>
      <c r="E41" s="10">
        <v>77000</v>
      </c>
      <c r="F41" s="9">
        <f>D41*E41</f>
        <v>115500</v>
      </c>
    </row>
    <row r="42" spans="1:6" x14ac:dyDescent="0.25">
      <c r="A42" s="37">
        <v>41</v>
      </c>
      <c r="B42" s="7" t="s">
        <v>4</v>
      </c>
      <c r="C42" s="13"/>
      <c r="D42" s="14"/>
      <c r="E42" s="11"/>
      <c r="F42" s="15">
        <f>SUM(F40:F41)</f>
        <v>132000</v>
      </c>
    </row>
    <row r="43" spans="1:6" ht="15.75" x14ac:dyDescent="0.25">
      <c r="A43" s="37">
        <v>42</v>
      </c>
      <c r="B43" s="22" t="s">
        <v>13</v>
      </c>
      <c r="C43" s="23"/>
      <c r="D43" s="23"/>
      <c r="E43" s="24"/>
      <c r="F43" s="25">
        <f>SUM(F9:F42)/2</f>
        <v>1414209.8506490001</v>
      </c>
    </row>
    <row r="44" spans="1:6" ht="15.75" x14ac:dyDescent="0.25">
      <c r="A44" s="37">
        <v>43</v>
      </c>
      <c r="B44" s="26" t="s">
        <v>75</v>
      </c>
      <c r="C44" s="51" t="s">
        <v>23</v>
      </c>
      <c r="D44" s="51">
        <v>3</v>
      </c>
      <c r="E44" s="27"/>
      <c r="F44" s="28">
        <f>F43*D44%</f>
        <v>42426.295519470004</v>
      </c>
    </row>
    <row r="45" spans="1:6" ht="21" x14ac:dyDescent="0.35">
      <c r="A45" s="37">
        <v>44</v>
      </c>
      <c r="B45" s="29" t="s">
        <v>17</v>
      </c>
      <c r="C45" s="30"/>
      <c r="D45" s="30"/>
      <c r="E45" s="31"/>
      <c r="F45" s="32">
        <f>F43+F44</f>
        <v>1456636.1461684701</v>
      </c>
    </row>
    <row r="46" spans="1:6" ht="15.75" x14ac:dyDescent="0.25">
      <c r="A46" s="37">
        <v>45</v>
      </c>
      <c r="B46" s="19" t="s">
        <v>69</v>
      </c>
      <c r="C46" s="12"/>
      <c r="D46" s="12"/>
      <c r="E46" s="8"/>
      <c r="F46" s="9"/>
    </row>
    <row r="47" spans="1:6" ht="15.75" x14ac:dyDescent="0.25">
      <c r="A47" s="37">
        <v>46</v>
      </c>
      <c r="B47" s="56" t="s">
        <v>25</v>
      </c>
      <c r="C47" s="13" t="s">
        <v>11</v>
      </c>
      <c r="D47" s="54">
        <f>F6</f>
        <v>91.229934</v>
      </c>
      <c r="E47" s="10">
        <v>450</v>
      </c>
      <c r="F47" s="9">
        <f>D47*E47</f>
        <v>41053.470300000001</v>
      </c>
    </row>
    <row r="48" spans="1:6" ht="15.75" x14ac:dyDescent="0.25">
      <c r="A48" s="37">
        <v>47</v>
      </c>
      <c r="B48" s="56" t="s">
        <v>26</v>
      </c>
      <c r="C48" s="13" t="s">
        <v>11</v>
      </c>
      <c r="D48" s="54">
        <f>D47</f>
        <v>91.229934</v>
      </c>
      <c r="E48" s="10">
        <f>E47*50%</f>
        <v>225</v>
      </c>
      <c r="F48" s="9">
        <f t="shared" ref="F48" si="4">D48*E48</f>
        <v>20526.73515</v>
      </c>
    </row>
    <row r="49" spans="1:6" ht="15.75" x14ac:dyDescent="0.25">
      <c r="A49" s="37">
        <v>48</v>
      </c>
      <c r="B49" s="20" t="s">
        <v>4</v>
      </c>
      <c r="C49" s="13"/>
      <c r="D49" s="50"/>
      <c r="E49" s="10"/>
      <c r="F49" s="21">
        <f>SUM(F47:F48)</f>
        <v>61580.205450000001</v>
      </c>
    </row>
    <row r="50" spans="1:6" ht="15.75" x14ac:dyDescent="0.25">
      <c r="A50" s="37">
        <v>49</v>
      </c>
      <c r="B50" s="19" t="s">
        <v>70</v>
      </c>
      <c r="C50" s="13" t="s">
        <v>22</v>
      </c>
      <c r="D50" s="50">
        <v>1</v>
      </c>
      <c r="E50" s="10">
        <v>35000</v>
      </c>
      <c r="F50" s="21">
        <f>D50*E50</f>
        <v>35000</v>
      </c>
    </row>
    <row r="51" spans="1:6" ht="18.75" x14ac:dyDescent="0.3">
      <c r="A51" s="37">
        <v>50</v>
      </c>
      <c r="B51" s="42" t="s">
        <v>71</v>
      </c>
      <c r="C51" s="33" t="s">
        <v>23</v>
      </c>
      <c r="D51" s="33">
        <v>10</v>
      </c>
      <c r="E51" s="34"/>
      <c r="F51" s="36">
        <f>(F45+F49)*D51%</f>
        <v>151821.63516184702</v>
      </c>
    </row>
    <row r="52" spans="1:6" ht="18.75" x14ac:dyDescent="0.3">
      <c r="A52" s="37">
        <v>51</v>
      </c>
      <c r="B52" s="42" t="s">
        <v>72</v>
      </c>
      <c r="C52" s="33" t="s">
        <v>16</v>
      </c>
      <c r="D52" s="69">
        <f>35*F6/100</f>
        <v>31.930476899999999</v>
      </c>
      <c r="E52" s="34">
        <v>2000</v>
      </c>
      <c r="F52" s="36">
        <f>D52*E52</f>
        <v>63860.953799999996</v>
      </c>
    </row>
    <row r="53" spans="1:6" ht="15.75" x14ac:dyDescent="0.25">
      <c r="A53" s="37">
        <v>52</v>
      </c>
      <c r="B53" s="42" t="s">
        <v>73</v>
      </c>
      <c r="C53" s="43"/>
      <c r="D53" s="43"/>
      <c r="E53" s="44"/>
      <c r="F53" s="45">
        <f>SUM(F54:F57)</f>
        <v>90962.385920000001</v>
      </c>
    </row>
    <row r="54" spans="1:6" x14ac:dyDescent="0.25">
      <c r="A54" s="37">
        <v>53</v>
      </c>
      <c r="B54" s="46" t="s">
        <v>31</v>
      </c>
      <c r="C54" s="47" t="s">
        <v>12</v>
      </c>
      <c r="D54" s="64">
        <f>(F6/10)/1.5</f>
        <v>6.0819955999999999</v>
      </c>
      <c r="E54" s="48">
        <v>3200</v>
      </c>
      <c r="F54" s="49">
        <f t="shared" ref="F54:F56" si="5">D54*E54</f>
        <v>19462.385920000001</v>
      </c>
    </row>
    <row r="55" spans="1:6" x14ac:dyDescent="0.25">
      <c r="A55" s="37">
        <v>54</v>
      </c>
      <c r="B55" s="46" t="s">
        <v>38</v>
      </c>
      <c r="C55" s="47" t="s">
        <v>12</v>
      </c>
      <c r="D55" s="47">
        <v>2</v>
      </c>
      <c r="E55" s="48">
        <v>7500</v>
      </c>
      <c r="F55" s="49">
        <f t="shared" si="5"/>
        <v>15000</v>
      </c>
    </row>
    <row r="56" spans="1:6" x14ac:dyDescent="0.25">
      <c r="A56" s="37">
        <v>55</v>
      </c>
      <c r="B56" s="70" t="s">
        <v>65</v>
      </c>
      <c r="C56" s="71" t="s">
        <v>12</v>
      </c>
      <c r="D56" s="71">
        <v>11</v>
      </c>
      <c r="E56" s="48">
        <v>1500</v>
      </c>
      <c r="F56" s="49">
        <f t="shared" si="5"/>
        <v>16500</v>
      </c>
    </row>
    <row r="57" spans="1:6" x14ac:dyDescent="0.25">
      <c r="A57" s="37">
        <v>56</v>
      </c>
      <c r="B57" s="46" t="s">
        <v>40</v>
      </c>
      <c r="C57" s="47" t="s">
        <v>12</v>
      </c>
      <c r="D57" s="47">
        <v>1</v>
      </c>
      <c r="E57" s="48">
        <v>40000</v>
      </c>
      <c r="F57" s="68">
        <f t="shared" ref="F57" si="6">D57*E57</f>
        <v>40000</v>
      </c>
    </row>
    <row r="58" spans="1:6" ht="15.75" x14ac:dyDescent="0.25">
      <c r="A58" s="37">
        <v>57</v>
      </c>
      <c r="B58" s="57" t="s">
        <v>76</v>
      </c>
      <c r="C58" s="43"/>
      <c r="D58" s="43"/>
      <c r="E58" s="44"/>
      <c r="F58" s="45">
        <f>SUM(F59:F62)</f>
        <v>0</v>
      </c>
    </row>
    <row r="59" spans="1:6" x14ac:dyDescent="0.25">
      <c r="A59" s="37">
        <v>58</v>
      </c>
      <c r="B59" s="65" t="s">
        <v>34</v>
      </c>
      <c r="C59" s="66" t="s">
        <v>35</v>
      </c>
      <c r="D59" s="60"/>
      <c r="E59" s="67">
        <v>2500</v>
      </c>
      <c r="F59" s="49">
        <f t="shared" ref="F59:F62" si="7">D59*E59</f>
        <v>0</v>
      </c>
    </row>
    <row r="60" spans="1:6" x14ac:dyDescent="0.25">
      <c r="A60" s="37">
        <v>59</v>
      </c>
      <c r="B60" s="65" t="s">
        <v>36</v>
      </c>
      <c r="C60" s="66" t="s">
        <v>35</v>
      </c>
      <c r="D60" s="60"/>
      <c r="E60" s="67">
        <v>1500</v>
      </c>
      <c r="F60" s="49">
        <f t="shared" si="7"/>
        <v>0</v>
      </c>
    </row>
    <row r="61" spans="1:6" x14ac:dyDescent="0.25">
      <c r="A61" s="37">
        <v>60</v>
      </c>
      <c r="B61" s="58" t="s">
        <v>39</v>
      </c>
      <c r="C61" s="59" t="s">
        <v>35</v>
      </c>
      <c r="D61" s="60"/>
      <c r="E61" s="48">
        <v>600</v>
      </c>
      <c r="F61" s="49">
        <f t="shared" si="7"/>
        <v>0</v>
      </c>
    </row>
    <row r="62" spans="1:6" x14ac:dyDescent="0.25">
      <c r="A62" s="37">
        <v>61</v>
      </c>
      <c r="B62" s="65" t="s">
        <v>37</v>
      </c>
      <c r="C62" s="66" t="s">
        <v>35</v>
      </c>
      <c r="D62" s="60"/>
      <c r="E62" s="67">
        <v>6500</v>
      </c>
      <c r="F62" s="49">
        <f t="shared" si="7"/>
        <v>0</v>
      </c>
    </row>
    <row r="63" spans="1:6" ht="19.5" customHeight="1" x14ac:dyDescent="0.25">
      <c r="A63" s="37">
        <v>62</v>
      </c>
      <c r="B63" s="57" t="s">
        <v>77</v>
      </c>
      <c r="C63" s="62" t="s">
        <v>27</v>
      </c>
      <c r="D63" s="62">
        <f>C65</f>
        <v>3</v>
      </c>
      <c r="E63" s="63">
        <v>150000</v>
      </c>
      <c r="F63" s="45"/>
    </row>
    <row r="64" spans="1:6" ht="46.5" x14ac:dyDescent="0.25">
      <c r="A64" s="37">
        <v>63</v>
      </c>
      <c r="B64" s="16" t="s">
        <v>5</v>
      </c>
      <c r="C64" s="17"/>
      <c r="D64" s="17"/>
      <c r="E64" s="18"/>
      <c r="F64" s="61">
        <f>F45+F49+F51+F52+F50+F53+F58+F63</f>
        <v>1859861.3265003173</v>
      </c>
    </row>
    <row r="65" spans="1:7" x14ac:dyDescent="0.25">
      <c r="A65" s="37">
        <v>64</v>
      </c>
      <c r="B65" s="39" t="s">
        <v>30</v>
      </c>
      <c r="C65" s="35">
        <v>3</v>
      </c>
      <c r="D65" s="78" t="s">
        <v>19</v>
      </c>
      <c r="E65" s="78"/>
      <c r="F65" s="40">
        <f>F64/F6</f>
        <v>20386.524959015285</v>
      </c>
      <c r="G65" s="52"/>
    </row>
    <row r="66" spans="1:7" x14ac:dyDescent="0.25">
      <c r="A66"/>
      <c r="C66"/>
      <c r="D66"/>
      <c r="F66" s="1"/>
    </row>
    <row r="67" spans="1:7" x14ac:dyDescent="0.25">
      <c r="A67"/>
      <c r="C67"/>
      <c r="D67"/>
      <c r="F67" s="1"/>
    </row>
    <row r="68" spans="1:7" x14ac:dyDescent="0.25">
      <c r="A68"/>
      <c r="C68"/>
      <c r="D68"/>
      <c r="F68" s="1"/>
    </row>
    <row r="69" spans="1:7" x14ac:dyDescent="0.25">
      <c r="A69"/>
      <c r="C69"/>
      <c r="D69"/>
      <c r="F69" s="1"/>
    </row>
  </sheetData>
  <mergeCells count="9">
    <mergeCell ref="A1:B1"/>
    <mergeCell ref="C1:F1"/>
    <mergeCell ref="C2:F2"/>
    <mergeCell ref="C3:F3"/>
    <mergeCell ref="D65:E65"/>
    <mergeCell ref="C6:D6"/>
    <mergeCell ref="C4:F4"/>
    <mergeCell ref="C5:F5"/>
    <mergeCell ref="C7:F7"/>
  </mergeCells>
  <dataValidations count="4">
    <dataValidation type="list" allowBlank="1" showInputMessage="1" showErrorMessage="1" sqref="B10:B12">
      <formula1>наружныестены</formula1>
    </dataValidation>
    <dataValidation type="list" allowBlank="1" showInputMessage="1" showErrorMessage="1" sqref="B15:B26">
      <formula1>кровля</formula1>
    </dataValidation>
    <dataValidation type="list" allowBlank="1" showInputMessage="1" showErrorMessage="1" sqref="B39">
      <formula1>прочие</formula1>
    </dataValidation>
    <dataValidation type="list" allowBlank="1" showInputMessage="1" showErrorMessage="1" sqref="B40">
      <formula1>лестницы</formula1>
    </dataValidation>
  </dataValidation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2014-08-28T06:03:03Z</cp:lastPrinted>
  <dcterms:created xsi:type="dcterms:W3CDTF">2013-11-27T09:44:20Z</dcterms:created>
  <dcterms:modified xsi:type="dcterms:W3CDTF">2014-09-17T09:44:08Z</dcterms:modified>
</cp:coreProperties>
</file>