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drawings/drawing3.xml" ContentType="application/vnd.openxmlformats-officedocument.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4.xml" ContentType="application/vnd.openxmlformats-officedocument.drawing+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diagrams/data4.xml" ContentType="application/vnd.openxmlformats-officedocument.drawingml.diagramData+xml"/>
  <Override PartName="/xl/diagrams/layout4.xml" ContentType="application/vnd.openxmlformats-officedocument.drawingml.diagramLayout+xml"/>
  <Override PartName="/xl/diagrams/quickStyle4.xml" ContentType="application/vnd.openxmlformats-officedocument.drawingml.diagramStyle+xml"/>
  <Override PartName="/xl/diagrams/colors4.xml" ContentType="application/vnd.openxmlformats-officedocument.drawingml.diagramColors+xml"/>
  <Override PartName="/xl/diagrams/drawing4.xml" ContentType="application/vnd.ms-office.drawingml.diagramDrawing+xml"/>
  <Override PartName="/xl/drawings/drawing5.xml" ContentType="application/vnd.openxmlformats-officedocument.drawing+xml"/>
  <Override PartName="/xl/diagrams/data5.xml" ContentType="application/vnd.openxmlformats-officedocument.drawingml.diagramData+xml"/>
  <Override PartName="/xl/diagrams/layout5.xml" ContentType="application/vnd.openxmlformats-officedocument.drawingml.diagramLayout+xml"/>
  <Override PartName="/xl/diagrams/quickStyle5.xml" ContentType="application/vnd.openxmlformats-officedocument.drawingml.diagramStyle+xml"/>
  <Override PartName="/xl/diagrams/colors5.xml" ContentType="application/vnd.openxmlformats-officedocument.drawingml.diagramColors+xml"/>
  <Override PartName="/xl/diagrams/drawing5.xml" ContentType="application/vnd.ms-office.drawingml.diagramDrawing+xml"/>
  <Override PartName="/xl/diagrams/data6.xml" ContentType="application/vnd.openxmlformats-officedocument.drawingml.diagramData+xml"/>
  <Override PartName="/xl/diagrams/layout6.xml" ContentType="application/vnd.openxmlformats-officedocument.drawingml.diagramLayout+xml"/>
  <Override PartName="/xl/diagrams/quickStyle6.xml" ContentType="application/vnd.openxmlformats-officedocument.drawingml.diagramStyle+xml"/>
  <Override PartName="/xl/diagrams/colors6.xml" ContentType="application/vnd.openxmlformats-officedocument.drawingml.diagramColors+xml"/>
  <Override PartName="/xl/diagrams/drawing6.xml" ContentType="application/vnd.ms-office.drawingml.diagramDrawing+xml"/>
  <Override PartName="/xl/drawings/drawing6.xml" ContentType="application/vnd.openxmlformats-officedocument.drawing+xml"/>
  <Override PartName="/xl/diagrams/data7.xml" ContentType="application/vnd.openxmlformats-officedocument.drawingml.diagramData+xml"/>
  <Override PartName="/xl/diagrams/layout7.xml" ContentType="application/vnd.openxmlformats-officedocument.drawingml.diagramLayout+xml"/>
  <Override PartName="/xl/diagrams/quickStyle7.xml" ContentType="application/vnd.openxmlformats-officedocument.drawingml.diagramStyle+xml"/>
  <Override PartName="/xl/diagrams/colors7.xml" ContentType="application/vnd.openxmlformats-officedocument.drawingml.diagramColors+xml"/>
  <Override PartName="/xl/diagrams/drawing7.xml" ContentType="application/vnd.ms-office.drawingml.diagramDrawing+xml"/>
  <Override PartName="/xl/diagrams/data8.xml" ContentType="application/vnd.openxmlformats-officedocument.drawingml.diagramData+xml"/>
  <Override PartName="/xl/diagrams/layout8.xml" ContentType="application/vnd.openxmlformats-officedocument.drawingml.diagramLayout+xml"/>
  <Override PartName="/xl/diagrams/quickStyle8.xml" ContentType="application/vnd.openxmlformats-officedocument.drawingml.diagramStyle+xml"/>
  <Override PartName="/xl/diagrams/colors8.xml" ContentType="application/vnd.openxmlformats-officedocument.drawingml.diagramColors+xml"/>
  <Override PartName="/xl/diagrams/drawing8.xml" ContentType="application/vnd.ms-office.drawingml.diagramDrawing+xml"/>
  <Override PartName="/xl/drawings/drawing7.xml" ContentType="application/vnd.openxmlformats-officedocument.drawing+xml"/>
  <Override PartName="/xl/diagrams/data9.xml" ContentType="application/vnd.openxmlformats-officedocument.drawingml.diagramData+xml"/>
  <Override PartName="/xl/diagrams/layout9.xml" ContentType="application/vnd.openxmlformats-officedocument.drawingml.diagramLayout+xml"/>
  <Override PartName="/xl/diagrams/quickStyle9.xml" ContentType="application/vnd.openxmlformats-officedocument.drawingml.diagramStyle+xml"/>
  <Override PartName="/xl/diagrams/colors9.xml" ContentType="application/vnd.openxmlformats-officedocument.drawingml.diagramColors+xml"/>
  <Override PartName="/xl/diagrams/drawing9.xml" ContentType="application/vnd.ms-office.drawingml.diagramDrawing+xml"/>
  <Override PartName="/xl/diagrams/data10.xml" ContentType="application/vnd.openxmlformats-officedocument.drawingml.diagramData+xml"/>
  <Override PartName="/xl/diagrams/layout10.xml" ContentType="application/vnd.openxmlformats-officedocument.drawingml.diagramLayout+xml"/>
  <Override PartName="/xl/diagrams/quickStyle10.xml" ContentType="application/vnd.openxmlformats-officedocument.drawingml.diagramStyle+xml"/>
  <Override PartName="/xl/diagrams/colors10.xml" ContentType="application/vnd.openxmlformats-officedocument.drawingml.diagramColors+xml"/>
  <Override PartName="/xl/diagrams/drawing10.xml" ContentType="application/vnd.ms-office.drawingml.diagramDrawing+xml"/>
  <Override PartName="/xl/drawings/drawing8.xml" ContentType="application/vnd.openxmlformats-officedocument.drawing+xml"/>
  <Override PartName="/xl/diagrams/data11.xml" ContentType="application/vnd.openxmlformats-officedocument.drawingml.diagramData+xml"/>
  <Override PartName="/xl/diagrams/layout11.xml" ContentType="application/vnd.openxmlformats-officedocument.drawingml.diagramLayout+xml"/>
  <Override PartName="/xl/diagrams/quickStyle11.xml" ContentType="application/vnd.openxmlformats-officedocument.drawingml.diagramStyle+xml"/>
  <Override PartName="/xl/diagrams/colors11.xml" ContentType="application/vnd.openxmlformats-officedocument.drawingml.diagramColors+xml"/>
  <Override PartName="/xl/diagrams/drawing11.xml" ContentType="application/vnd.ms-office.drawingml.diagramDrawing+xml"/>
  <Override PartName="/xl/diagrams/data12.xml" ContentType="application/vnd.openxmlformats-officedocument.drawingml.diagramData+xml"/>
  <Override PartName="/xl/diagrams/layout12.xml" ContentType="application/vnd.openxmlformats-officedocument.drawingml.diagramLayout+xml"/>
  <Override PartName="/xl/diagrams/quickStyle12.xml" ContentType="application/vnd.openxmlformats-officedocument.drawingml.diagramStyle+xml"/>
  <Override PartName="/xl/diagrams/colors12.xml" ContentType="application/vnd.openxmlformats-officedocument.drawingml.diagramColors+xml"/>
  <Override PartName="/xl/diagrams/drawing12.xml" ContentType="application/vnd.ms-office.drawingml.diagramDrawing+xml"/>
  <Override PartName="/xl/drawings/drawing9.xml" ContentType="application/vnd.openxmlformats-officedocument.drawing+xml"/>
  <Override PartName="/xl/diagrams/data13.xml" ContentType="application/vnd.openxmlformats-officedocument.drawingml.diagramData+xml"/>
  <Override PartName="/xl/diagrams/layout13.xml" ContentType="application/vnd.openxmlformats-officedocument.drawingml.diagramLayout+xml"/>
  <Override PartName="/xl/diagrams/quickStyle13.xml" ContentType="application/vnd.openxmlformats-officedocument.drawingml.diagramStyle+xml"/>
  <Override PartName="/xl/diagrams/colors13.xml" ContentType="application/vnd.openxmlformats-officedocument.drawingml.diagramColors+xml"/>
  <Override PartName="/xl/diagrams/drawing13.xml" ContentType="application/vnd.ms-office.drawingml.diagramDrawing+xml"/>
  <Override PartName="/xl/diagrams/data14.xml" ContentType="application/vnd.openxmlformats-officedocument.drawingml.diagramData+xml"/>
  <Override PartName="/xl/diagrams/layout14.xml" ContentType="application/vnd.openxmlformats-officedocument.drawingml.diagramLayout+xml"/>
  <Override PartName="/xl/diagrams/quickStyle14.xml" ContentType="application/vnd.openxmlformats-officedocument.drawingml.diagramStyle+xml"/>
  <Override PartName="/xl/diagrams/colors14.xml" ContentType="application/vnd.openxmlformats-officedocument.drawingml.diagramColors+xml"/>
  <Override PartName="/xl/diagrams/drawing14.xml" ContentType="application/vnd.ms-office.drawingml.diagramDrawing+xml"/>
  <Override PartName="/xl/drawings/drawing10.xml" ContentType="application/vnd.openxmlformats-officedocument.drawing+xml"/>
  <Override PartName="/xl/diagrams/data15.xml" ContentType="application/vnd.openxmlformats-officedocument.drawingml.diagramData+xml"/>
  <Override PartName="/xl/diagrams/layout15.xml" ContentType="application/vnd.openxmlformats-officedocument.drawingml.diagramLayout+xml"/>
  <Override PartName="/xl/diagrams/quickStyle15.xml" ContentType="application/vnd.openxmlformats-officedocument.drawingml.diagramStyle+xml"/>
  <Override PartName="/xl/diagrams/colors15.xml" ContentType="application/vnd.openxmlformats-officedocument.drawingml.diagramColors+xml"/>
  <Override PartName="/xl/diagrams/drawing15.xml" ContentType="application/vnd.ms-office.drawingml.diagramDrawing+xml"/>
  <Override PartName="/xl/diagrams/data16.xml" ContentType="application/vnd.openxmlformats-officedocument.drawingml.diagramData+xml"/>
  <Override PartName="/xl/diagrams/layout16.xml" ContentType="application/vnd.openxmlformats-officedocument.drawingml.diagramLayout+xml"/>
  <Override PartName="/xl/diagrams/quickStyle16.xml" ContentType="application/vnd.openxmlformats-officedocument.drawingml.diagramStyle+xml"/>
  <Override PartName="/xl/diagrams/colors16.xml" ContentType="application/vnd.openxmlformats-officedocument.drawingml.diagramColors+xml"/>
  <Override PartName="/xl/diagrams/drawing16.xml" ContentType="application/vnd.ms-office.drawingml.diagramDrawing+xml"/>
  <Override PartName="/xl/drawings/drawing11.xml" ContentType="application/vnd.openxmlformats-officedocument.drawing+xml"/>
  <Override PartName="/xl/diagrams/data17.xml" ContentType="application/vnd.openxmlformats-officedocument.drawingml.diagramData+xml"/>
  <Override PartName="/xl/diagrams/layout17.xml" ContentType="application/vnd.openxmlformats-officedocument.drawingml.diagramLayout+xml"/>
  <Override PartName="/xl/diagrams/quickStyle17.xml" ContentType="application/vnd.openxmlformats-officedocument.drawingml.diagramStyle+xml"/>
  <Override PartName="/xl/diagrams/colors17.xml" ContentType="application/vnd.openxmlformats-officedocument.drawingml.diagramColors+xml"/>
  <Override PartName="/xl/diagrams/drawing17.xml" ContentType="application/vnd.ms-office.drawingml.diagramDrawing+xml"/>
  <Override PartName="/xl/diagrams/data18.xml" ContentType="application/vnd.openxmlformats-officedocument.drawingml.diagramData+xml"/>
  <Override PartName="/xl/diagrams/layout18.xml" ContentType="application/vnd.openxmlformats-officedocument.drawingml.diagramLayout+xml"/>
  <Override PartName="/xl/diagrams/quickStyle18.xml" ContentType="application/vnd.openxmlformats-officedocument.drawingml.diagramStyle+xml"/>
  <Override PartName="/xl/diagrams/colors18.xml" ContentType="application/vnd.openxmlformats-officedocument.drawingml.diagramColors+xml"/>
  <Override PartName="/xl/diagrams/drawing18.xml" ContentType="application/vnd.ms-office.drawingml.diagramDrawing+xml"/>
  <Override PartName="/xl/drawings/drawing12.xml" ContentType="application/vnd.openxmlformats-officedocument.drawing+xml"/>
  <Override PartName="/xl/diagrams/data19.xml" ContentType="application/vnd.openxmlformats-officedocument.drawingml.diagramData+xml"/>
  <Override PartName="/xl/diagrams/layout19.xml" ContentType="application/vnd.openxmlformats-officedocument.drawingml.diagramLayout+xml"/>
  <Override PartName="/xl/diagrams/quickStyle19.xml" ContentType="application/vnd.openxmlformats-officedocument.drawingml.diagramStyle+xml"/>
  <Override PartName="/xl/diagrams/colors19.xml" ContentType="application/vnd.openxmlformats-officedocument.drawingml.diagramColors+xml"/>
  <Override PartName="/xl/diagrams/drawing19.xml" ContentType="application/vnd.ms-office.drawingml.diagramDrawing+xml"/>
  <Override PartName="/xl/diagrams/data20.xml" ContentType="application/vnd.openxmlformats-officedocument.drawingml.diagramData+xml"/>
  <Override PartName="/xl/diagrams/layout20.xml" ContentType="application/vnd.openxmlformats-officedocument.drawingml.diagramLayout+xml"/>
  <Override PartName="/xl/diagrams/quickStyle20.xml" ContentType="application/vnd.openxmlformats-officedocument.drawingml.diagramStyle+xml"/>
  <Override PartName="/xl/diagrams/colors20.xml" ContentType="application/vnd.openxmlformats-officedocument.drawingml.diagramColors+xml"/>
  <Override PartName="/xl/diagrams/drawing20.xml" ContentType="application/vnd.ms-office.drawingml.diagramDrawing+xml"/>
  <Override PartName="/xl/drawings/drawing13.xml" ContentType="application/vnd.openxmlformats-officedocument.drawing+xml"/>
  <Override PartName="/xl/diagrams/data21.xml" ContentType="application/vnd.openxmlformats-officedocument.drawingml.diagramData+xml"/>
  <Override PartName="/xl/diagrams/layout21.xml" ContentType="application/vnd.openxmlformats-officedocument.drawingml.diagramLayout+xml"/>
  <Override PartName="/xl/diagrams/quickStyle21.xml" ContentType="application/vnd.openxmlformats-officedocument.drawingml.diagramStyle+xml"/>
  <Override PartName="/xl/diagrams/colors21.xml" ContentType="application/vnd.openxmlformats-officedocument.drawingml.diagramColors+xml"/>
  <Override PartName="/xl/diagrams/drawing21.xml" ContentType="application/vnd.ms-office.drawingml.diagramDrawing+xml"/>
  <Override PartName="/xl/diagrams/data22.xml" ContentType="application/vnd.openxmlformats-officedocument.drawingml.diagramData+xml"/>
  <Override PartName="/xl/diagrams/layout22.xml" ContentType="application/vnd.openxmlformats-officedocument.drawingml.diagramLayout+xml"/>
  <Override PartName="/xl/diagrams/quickStyle22.xml" ContentType="application/vnd.openxmlformats-officedocument.drawingml.diagramStyle+xml"/>
  <Override PartName="/xl/diagrams/colors22.xml" ContentType="application/vnd.openxmlformats-officedocument.drawingml.diagramColors+xml"/>
  <Override PartName="/xl/diagrams/drawing22.xml" ContentType="application/vnd.ms-office.drawingml.diagramDrawing+xml"/>
  <Override PartName="/xl/drawings/drawing14.xml" ContentType="application/vnd.openxmlformats-officedocument.drawing+xml"/>
  <Override PartName="/xl/diagrams/data23.xml" ContentType="application/vnd.openxmlformats-officedocument.drawingml.diagramData+xml"/>
  <Override PartName="/xl/diagrams/layout23.xml" ContentType="application/vnd.openxmlformats-officedocument.drawingml.diagramLayout+xml"/>
  <Override PartName="/xl/diagrams/quickStyle23.xml" ContentType="application/vnd.openxmlformats-officedocument.drawingml.diagramStyle+xml"/>
  <Override PartName="/xl/diagrams/colors23.xml" ContentType="application/vnd.openxmlformats-officedocument.drawingml.diagramColors+xml"/>
  <Override PartName="/xl/diagrams/drawing23.xml" ContentType="application/vnd.ms-office.drawingml.diagramDrawing+xml"/>
  <Override PartName="/xl/diagrams/data24.xml" ContentType="application/vnd.openxmlformats-officedocument.drawingml.diagramData+xml"/>
  <Override PartName="/xl/diagrams/layout24.xml" ContentType="application/vnd.openxmlformats-officedocument.drawingml.diagramLayout+xml"/>
  <Override PartName="/xl/diagrams/quickStyle24.xml" ContentType="application/vnd.openxmlformats-officedocument.drawingml.diagramStyle+xml"/>
  <Override PartName="/xl/diagrams/colors24.xml" ContentType="application/vnd.openxmlformats-officedocument.drawingml.diagramColors+xml"/>
  <Override PartName="/xl/diagrams/drawing24.xml" ContentType="application/vnd.ms-office.drawingml.diagramDrawing+xml"/>
  <Override PartName="/xl/drawings/drawing15.xml" ContentType="application/vnd.openxmlformats-officedocument.drawing+xml"/>
  <Override PartName="/xl/diagrams/data25.xml" ContentType="application/vnd.openxmlformats-officedocument.drawingml.diagramData+xml"/>
  <Override PartName="/xl/diagrams/layout25.xml" ContentType="application/vnd.openxmlformats-officedocument.drawingml.diagramLayout+xml"/>
  <Override PartName="/xl/diagrams/quickStyle25.xml" ContentType="application/vnd.openxmlformats-officedocument.drawingml.diagramStyle+xml"/>
  <Override PartName="/xl/diagrams/colors25.xml" ContentType="application/vnd.openxmlformats-officedocument.drawingml.diagramColors+xml"/>
  <Override PartName="/xl/diagrams/drawing25.xml" ContentType="application/vnd.ms-office.drawingml.diagramDrawing+xml"/>
  <Override PartName="/xl/diagrams/data26.xml" ContentType="application/vnd.openxmlformats-officedocument.drawingml.diagramData+xml"/>
  <Override PartName="/xl/diagrams/layout26.xml" ContentType="application/vnd.openxmlformats-officedocument.drawingml.diagramLayout+xml"/>
  <Override PartName="/xl/diagrams/quickStyle26.xml" ContentType="application/vnd.openxmlformats-officedocument.drawingml.diagramStyle+xml"/>
  <Override PartName="/xl/diagrams/colors26.xml" ContentType="application/vnd.openxmlformats-officedocument.drawingml.diagramColors+xml"/>
  <Override PartName="/xl/diagrams/drawing26.xml" ContentType="application/vnd.ms-office.drawingml.diagramDrawing+xml"/>
  <Override PartName="/xl/drawings/drawing16.xml" ContentType="application/vnd.openxmlformats-officedocument.drawing+xml"/>
  <Override PartName="/xl/diagrams/data27.xml" ContentType="application/vnd.openxmlformats-officedocument.drawingml.diagramData+xml"/>
  <Override PartName="/xl/diagrams/layout27.xml" ContentType="application/vnd.openxmlformats-officedocument.drawingml.diagramLayout+xml"/>
  <Override PartName="/xl/diagrams/quickStyle27.xml" ContentType="application/vnd.openxmlformats-officedocument.drawingml.diagramStyle+xml"/>
  <Override PartName="/xl/diagrams/colors27.xml" ContentType="application/vnd.openxmlformats-officedocument.drawingml.diagramColors+xml"/>
  <Override PartName="/xl/diagrams/drawing27.xml" ContentType="application/vnd.ms-office.drawingml.diagramDrawing+xml"/>
  <Override PartName="/xl/diagrams/data28.xml" ContentType="application/vnd.openxmlformats-officedocument.drawingml.diagramData+xml"/>
  <Override PartName="/xl/diagrams/layout28.xml" ContentType="application/vnd.openxmlformats-officedocument.drawingml.diagramLayout+xml"/>
  <Override PartName="/xl/diagrams/quickStyle28.xml" ContentType="application/vnd.openxmlformats-officedocument.drawingml.diagramStyle+xml"/>
  <Override PartName="/xl/diagrams/colors28.xml" ContentType="application/vnd.openxmlformats-officedocument.drawingml.diagramColors+xml"/>
  <Override PartName="/xl/diagrams/drawing28.xml" ContentType="application/vnd.ms-office.drawingml.diagramDrawing+xml"/>
  <Override PartName="/xl/diagrams/data29.xml" ContentType="application/vnd.openxmlformats-officedocument.drawingml.diagramData+xml"/>
  <Override PartName="/xl/diagrams/layout29.xml" ContentType="application/vnd.openxmlformats-officedocument.drawingml.diagramLayout+xml"/>
  <Override PartName="/xl/diagrams/quickStyle29.xml" ContentType="application/vnd.openxmlformats-officedocument.drawingml.diagramStyle+xml"/>
  <Override PartName="/xl/diagrams/colors29.xml" ContentType="application/vnd.openxmlformats-officedocument.drawingml.diagramColors+xml"/>
  <Override PartName="/xl/diagrams/drawing29.xml" ContentType="application/vnd.ms-office.drawingml.diagramDrawing+xml"/>
  <Override PartName="/xl/drawings/drawing17.xml" ContentType="application/vnd.openxmlformats-officedocument.drawing+xml"/>
  <Override PartName="/xl/diagrams/data30.xml" ContentType="application/vnd.openxmlformats-officedocument.drawingml.diagramData+xml"/>
  <Override PartName="/xl/diagrams/layout30.xml" ContentType="application/vnd.openxmlformats-officedocument.drawingml.diagramLayout+xml"/>
  <Override PartName="/xl/diagrams/quickStyle30.xml" ContentType="application/vnd.openxmlformats-officedocument.drawingml.diagramStyle+xml"/>
  <Override PartName="/xl/diagrams/colors30.xml" ContentType="application/vnd.openxmlformats-officedocument.drawingml.diagramColors+xml"/>
  <Override PartName="/xl/diagrams/drawing30.xml" ContentType="application/vnd.ms-office.drawingml.diagramDrawing+xml"/>
  <Override PartName="/xl/diagrams/data31.xml" ContentType="application/vnd.openxmlformats-officedocument.drawingml.diagramData+xml"/>
  <Override PartName="/xl/diagrams/layout31.xml" ContentType="application/vnd.openxmlformats-officedocument.drawingml.diagramLayout+xml"/>
  <Override PartName="/xl/diagrams/quickStyle31.xml" ContentType="application/vnd.openxmlformats-officedocument.drawingml.diagramStyle+xml"/>
  <Override PartName="/xl/diagrams/colors31.xml" ContentType="application/vnd.openxmlformats-officedocument.drawingml.diagramColors+xml"/>
  <Override PartName="/xl/diagrams/drawing31.xml" ContentType="application/vnd.ms-office.drawingml.diagramDrawing+xml"/>
  <Override PartName="/xl/diagrams/data32.xml" ContentType="application/vnd.openxmlformats-officedocument.drawingml.diagramData+xml"/>
  <Override PartName="/xl/diagrams/layout32.xml" ContentType="application/vnd.openxmlformats-officedocument.drawingml.diagramLayout+xml"/>
  <Override PartName="/xl/diagrams/quickStyle32.xml" ContentType="application/vnd.openxmlformats-officedocument.drawingml.diagramStyle+xml"/>
  <Override PartName="/xl/diagrams/colors32.xml" ContentType="application/vnd.openxmlformats-officedocument.drawingml.diagramColors+xml"/>
  <Override PartName="/xl/diagrams/drawing32.xml" ContentType="application/vnd.ms-office.drawingml.diagramDrawing+xml"/>
  <Override PartName="/xl/drawings/drawing18.xml" ContentType="application/vnd.openxmlformats-officedocument.drawing+xml"/>
  <Override PartName="/xl/diagrams/data33.xml" ContentType="application/vnd.openxmlformats-officedocument.drawingml.diagramData+xml"/>
  <Override PartName="/xl/diagrams/layout33.xml" ContentType="application/vnd.openxmlformats-officedocument.drawingml.diagramLayout+xml"/>
  <Override PartName="/xl/diagrams/quickStyle33.xml" ContentType="application/vnd.openxmlformats-officedocument.drawingml.diagramStyle+xml"/>
  <Override PartName="/xl/diagrams/colors33.xml" ContentType="application/vnd.openxmlformats-officedocument.drawingml.diagramColors+xml"/>
  <Override PartName="/xl/diagrams/drawing33.xml" ContentType="application/vnd.ms-office.drawingml.diagramDrawing+xml"/>
  <Override PartName="/xl/diagrams/data34.xml" ContentType="application/vnd.openxmlformats-officedocument.drawingml.diagramData+xml"/>
  <Override PartName="/xl/diagrams/layout34.xml" ContentType="application/vnd.openxmlformats-officedocument.drawingml.diagramLayout+xml"/>
  <Override PartName="/xl/diagrams/quickStyle34.xml" ContentType="application/vnd.openxmlformats-officedocument.drawingml.diagramStyle+xml"/>
  <Override PartName="/xl/diagrams/colors34.xml" ContentType="application/vnd.openxmlformats-officedocument.drawingml.diagramColors+xml"/>
  <Override PartName="/xl/diagrams/drawing34.xml" ContentType="application/vnd.ms-office.drawingml.diagramDrawing+xml"/>
  <Override PartName="/xl/diagrams/data35.xml" ContentType="application/vnd.openxmlformats-officedocument.drawingml.diagramData+xml"/>
  <Override PartName="/xl/diagrams/layout35.xml" ContentType="application/vnd.openxmlformats-officedocument.drawingml.diagramLayout+xml"/>
  <Override PartName="/xl/diagrams/quickStyle35.xml" ContentType="application/vnd.openxmlformats-officedocument.drawingml.diagramStyle+xml"/>
  <Override PartName="/xl/diagrams/colors35.xml" ContentType="application/vnd.openxmlformats-officedocument.drawingml.diagramColors+xml"/>
  <Override PartName="/xl/diagrams/drawing35.xml" ContentType="application/vnd.ms-office.drawingml.diagramDrawing+xml"/>
  <Override PartName="/xl/drawings/drawing19.xml" ContentType="application/vnd.openxmlformats-officedocument.drawing+xml"/>
  <Override PartName="/xl/diagrams/data36.xml" ContentType="application/vnd.openxmlformats-officedocument.drawingml.diagramData+xml"/>
  <Override PartName="/xl/diagrams/layout36.xml" ContentType="application/vnd.openxmlformats-officedocument.drawingml.diagramLayout+xml"/>
  <Override PartName="/xl/diagrams/quickStyle36.xml" ContentType="application/vnd.openxmlformats-officedocument.drawingml.diagramStyle+xml"/>
  <Override PartName="/xl/diagrams/colors36.xml" ContentType="application/vnd.openxmlformats-officedocument.drawingml.diagramColors+xml"/>
  <Override PartName="/xl/diagrams/drawing36.xml" ContentType="application/vnd.ms-office.drawingml.diagramDrawing+xml"/>
  <Override PartName="/xl/diagrams/data37.xml" ContentType="application/vnd.openxmlformats-officedocument.drawingml.diagramData+xml"/>
  <Override PartName="/xl/diagrams/layout37.xml" ContentType="application/vnd.openxmlformats-officedocument.drawingml.diagramLayout+xml"/>
  <Override PartName="/xl/diagrams/quickStyle37.xml" ContentType="application/vnd.openxmlformats-officedocument.drawingml.diagramStyle+xml"/>
  <Override PartName="/xl/diagrams/colors37.xml" ContentType="application/vnd.openxmlformats-officedocument.drawingml.diagramColors+xml"/>
  <Override PartName="/xl/diagrams/drawing37.xml" ContentType="application/vnd.ms-office.drawingml.diagramDrawing+xml"/>
  <Override PartName="/xl/diagrams/data38.xml" ContentType="application/vnd.openxmlformats-officedocument.drawingml.diagramData+xml"/>
  <Override PartName="/xl/diagrams/layout38.xml" ContentType="application/vnd.openxmlformats-officedocument.drawingml.diagramLayout+xml"/>
  <Override PartName="/xl/diagrams/quickStyle38.xml" ContentType="application/vnd.openxmlformats-officedocument.drawingml.diagramStyle+xml"/>
  <Override PartName="/xl/diagrams/colors38.xml" ContentType="application/vnd.openxmlformats-officedocument.drawingml.diagramColors+xml"/>
  <Override PartName="/xl/diagrams/drawing38.xml" ContentType="application/vnd.ms-office.drawingml.diagramDrawing+xml"/>
  <Override PartName="/xl/diagrams/data39.xml" ContentType="application/vnd.openxmlformats-officedocument.drawingml.diagramData+xml"/>
  <Override PartName="/xl/diagrams/layout39.xml" ContentType="application/vnd.openxmlformats-officedocument.drawingml.diagramLayout+xml"/>
  <Override PartName="/xl/diagrams/quickStyle39.xml" ContentType="application/vnd.openxmlformats-officedocument.drawingml.diagramStyle+xml"/>
  <Override PartName="/xl/diagrams/colors39.xml" ContentType="application/vnd.openxmlformats-officedocument.drawingml.diagramColors+xml"/>
  <Override PartName="/xl/diagrams/drawing39.xml" ContentType="application/vnd.ms-office.drawingml.diagramDrawing+xml"/>
  <Override PartName="/xl/drawings/drawing20.xml" ContentType="application/vnd.openxmlformats-officedocument.drawing+xml"/>
  <Override PartName="/xl/diagrams/data40.xml" ContentType="application/vnd.openxmlformats-officedocument.drawingml.diagramData+xml"/>
  <Override PartName="/xl/diagrams/layout40.xml" ContentType="application/vnd.openxmlformats-officedocument.drawingml.diagramLayout+xml"/>
  <Override PartName="/xl/diagrams/quickStyle40.xml" ContentType="application/vnd.openxmlformats-officedocument.drawingml.diagramStyle+xml"/>
  <Override PartName="/xl/diagrams/colors40.xml" ContentType="application/vnd.openxmlformats-officedocument.drawingml.diagramColors+xml"/>
  <Override PartName="/xl/diagrams/drawing40.xml" ContentType="application/vnd.ms-office.drawingml.diagramDrawing+xml"/>
  <Override PartName="/xl/diagrams/data41.xml" ContentType="application/vnd.openxmlformats-officedocument.drawingml.diagramData+xml"/>
  <Override PartName="/xl/diagrams/layout41.xml" ContentType="application/vnd.openxmlformats-officedocument.drawingml.diagramLayout+xml"/>
  <Override PartName="/xl/diagrams/quickStyle41.xml" ContentType="application/vnd.openxmlformats-officedocument.drawingml.diagramStyle+xml"/>
  <Override PartName="/xl/diagrams/colors41.xml" ContentType="application/vnd.openxmlformats-officedocument.drawingml.diagramColors+xml"/>
  <Override PartName="/xl/diagrams/drawing41.xml" ContentType="application/vnd.ms-office.drawingml.diagramDrawing+xml"/>
  <Override PartName="/xl/diagrams/data42.xml" ContentType="application/vnd.openxmlformats-officedocument.drawingml.diagramData+xml"/>
  <Override PartName="/xl/diagrams/layout42.xml" ContentType="application/vnd.openxmlformats-officedocument.drawingml.diagramLayout+xml"/>
  <Override PartName="/xl/diagrams/quickStyle42.xml" ContentType="application/vnd.openxmlformats-officedocument.drawingml.diagramStyle+xml"/>
  <Override PartName="/xl/diagrams/colors42.xml" ContentType="application/vnd.openxmlformats-officedocument.drawingml.diagramColors+xml"/>
  <Override PartName="/xl/diagrams/drawing42.xml" ContentType="application/vnd.ms-office.drawingml.diagramDrawing+xml"/>
  <Override PartName="/xl/diagrams/data43.xml" ContentType="application/vnd.openxmlformats-officedocument.drawingml.diagramData+xml"/>
  <Override PartName="/xl/diagrams/layout43.xml" ContentType="application/vnd.openxmlformats-officedocument.drawingml.diagramLayout+xml"/>
  <Override PartName="/xl/diagrams/quickStyle43.xml" ContentType="application/vnd.openxmlformats-officedocument.drawingml.diagramStyle+xml"/>
  <Override PartName="/xl/diagrams/colors43.xml" ContentType="application/vnd.openxmlformats-officedocument.drawingml.diagramColors+xml"/>
  <Override PartName="/xl/diagrams/drawing43.xml" ContentType="application/vnd.ms-office.drawingml.diagramDrawing+xml"/>
  <Override PartName="/xl/drawings/drawing21.xml" ContentType="application/vnd.openxmlformats-officedocument.drawing+xml"/>
  <Override PartName="/xl/diagrams/data44.xml" ContentType="application/vnd.openxmlformats-officedocument.drawingml.diagramData+xml"/>
  <Override PartName="/xl/diagrams/layout44.xml" ContentType="application/vnd.openxmlformats-officedocument.drawingml.diagramLayout+xml"/>
  <Override PartName="/xl/diagrams/quickStyle44.xml" ContentType="application/vnd.openxmlformats-officedocument.drawingml.diagramStyle+xml"/>
  <Override PartName="/xl/diagrams/colors44.xml" ContentType="application/vnd.openxmlformats-officedocument.drawingml.diagramColors+xml"/>
  <Override PartName="/xl/diagrams/drawing44.xml" ContentType="application/vnd.ms-office.drawingml.diagramDrawing+xml"/>
  <Override PartName="/xl/diagrams/data45.xml" ContentType="application/vnd.openxmlformats-officedocument.drawingml.diagramData+xml"/>
  <Override PartName="/xl/diagrams/layout45.xml" ContentType="application/vnd.openxmlformats-officedocument.drawingml.diagramLayout+xml"/>
  <Override PartName="/xl/diagrams/quickStyle45.xml" ContentType="application/vnd.openxmlformats-officedocument.drawingml.diagramStyle+xml"/>
  <Override PartName="/xl/diagrams/colors45.xml" ContentType="application/vnd.openxmlformats-officedocument.drawingml.diagramColors+xml"/>
  <Override PartName="/xl/diagrams/drawing45.xml" ContentType="application/vnd.ms-office.drawingml.diagramDrawing+xml"/>
  <Override PartName="/xl/diagrams/data46.xml" ContentType="application/vnd.openxmlformats-officedocument.drawingml.diagramData+xml"/>
  <Override PartName="/xl/diagrams/layout46.xml" ContentType="application/vnd.openxmlformats-officedocument.drawingml.diagramLayout+xml"/>
  <Override PartName="/xl/diagrams/quickStyle46.xml" ContentType="application/vnd.openxmlformats-officedocument.drawingml.diagramStyle+xml"/>
  <Override PartName="/xl/diagrams/colors46.xml" ContentType="application/vnd.openxmlformats-officedocument.drawingml.diagramColors+xml"/>
  <Override PartName="/xl/diagrams/drawing46.xml" ContentType="application/vnd.ms-office.drawingml.diagramDrawing+xml"/>
  <Override PartName="/xl/diagrams/data47.xml" ContentType="application/vnd.openxmlformats-officedocument.drawingml.diagramData+xml"/>
  <Override PartName="/xl/diagrams/layout47.xml" ContentType="application/vnd.openxmlformats-officedocument.drawingml.diagramLayout+xml"/>
  <Override PartName="/xl/diagrams/quickStyle47.xml" ContentType="application/vnd.openxmlformats-officedocument.drawingml.diagramStyle+xml"/>
  <Override PartName="/xl/diagrams/colors47.xml" ContentType="application/vnd.openxmlformats-officedocument.drawingml.diagramColors+xml"/>
  <Override PartName="/xl/diagrams/drawing47.xml" ContentType="application/vnd.ms-office.drawingml.diagramDrawing+xml"/>
  <Override PartName="/xl/drawings/drawing22.xml" ContentType="application/vnd.openxmlformats-officedocument.drawing+xml"/>
  <Override PartName="/xl/diagrams/data48.xml" ContentType="application/vnd.openxmlformats-officedocument.drawingml.diagramData+xml"/>
  <Override PartName="/xl/diagrams/layout48.xml" ContentType="application/vnd.openxmlformats-officedocument.drawingml.diagramLayout+xml"/>
  <Override PartName="/xl/diagrams/quickStyle48.xml" ContentType="application/vnd.openxmlformats-officedocument.drawingml.diagramStyle+xml"/>
  <Override PartName="/xl/diagrams/colors48.xml" ContentType="application/vnd.openxmlformats-officedocument.drawingml.diagramColors+xml"/>
  <Override PartName="/xl/diagrams/drawing48.xml" ContentType="application/vnd.ms-office.drawingml.diagramDrawing+xml"/>
  <Override PartName="/xl/diagrams/data49.xml" ContentType="application/vnd.openxmlformats-officedocument.drawingml.diagramData+xml"/>
  <Override PartName="/xl/diagrams/layout49.xml" ContentType="application/vnd.openxmlformats-officedocument.drawingml.diagramLayout+xml"/>
  <Override PartName="/xl/diagrams/quickStyle49.xml" ContentType="application/vnd.openxmlformats-officedocument.drawingml.diagramStyle+xml"/>
  <Override PartName="/xl/diagrams/colors49.xml" ContentType="application/vnd.openxmlformats-officedocument.drawingml.diagramColors+xml"/>
  <Override PartName="/xl/diagrams/drawing49.xml" ContentType="application/vnd.ms-office.drawingml.diagramDrawing+xml"/>
  <Override PartName="/xl/diagrams/data50.xml" ContentType="application/vnd.openxmlformats-officedocument.drawingml.diagramData+xml"/>
  <Override PartName="/xl/diagrams/layout50.xml" ContentType="application/vnd.openxmlformats-officedocument.drawingml.diagramLayout+xml"/>
  <Override PartName="/xl/diagrams/quickStyle50.xml" ContentType="application/vnd.openxmlformats-officedocument.drawingml.diagramStyle+xml"/>
  <Override PartName="/xl/diagrams/colors50.xml" ContentType="application/vnd.openxmlformats-officedocument.drawingml.diagramColors+xml"/>
  <Override PartName="/xl/diagrams/drawing50.xml" ContentType="application/vnd.ms-office.drawingml.diagramDrawing+xml"/>
  <Override PartName="/xl/diagrams/data51.xml" ContentType="application/vnd.openxmlformats-officedocument.drawingml.diagramData+xml"/>
  <Override PartName="/xl/diagrams/layout51.xml" ContentType="application/vnd.openxmlformats-officedocument.drawingml.diagramLayout+xml"/>
  <Override PartName="/xl/diagrams/quickStyle51.xml" ContentType="application/vnd.openxmlformats-officedocument.drawingml.diagramStyle+xml"/>
  <Override PartName="/xl/diagrams/colors51.xml" ContentType="application/vnd.openxmlformats-officedocument.drawingml.diagramColors+xml"/>
  <Override PartName="/xl/diagrams/drawing51.xml" ContentType="application/vnd.ms-office.drawingml.diagramDrawing+xml"/>
  <Override PartName="/xl/drawings/drawing23.xml" ContentType="application/vnd.openxmlformats-officedocument.drawing+xml"/>
  <Override PartName="/xl/diagrams/data52.xml" ContentType="application/vnd.openxmlformats-officedocument.drawingml.diagramData+xml"/>
  <Override PartName="/xl/diagrams/layout52.xml" ContentType="application/vnd.openxmlformats-officedocument.drawingml.diagramLayout+xml"/>
  <Override PartName="/xl/diagrams/quickStyle52.xml" ContentType="application/vnd.openxmlformats-officedocument.drawingml.diagramStyle+xml"/>
  <Override PartName="/xl/diagrams/colors52.xml" ContentType="application/vnd.openxmlformats-officedocument.drawingml.diagramColors+xml"/>
  <Override PartName="/xl/diagrams/drawing52.xml" ContentType="application/vnd.ms-office.drawingml.diagramDrawing+xml"/>
  <Override PartName="/xl/diagrams/data53.xml" ContentType="application/vnd.openxmlformats-officedocument.drawingml.diagramData+xml"/>
  <Override PartName="/xl/diagrams/layout53.xml" ContentType="application/vnd.openxmlformats-officedocument.drawingml.diagramLayout+xml"/>
  <Override PartName="/xl/diagrams/quickStyle53.xml" ContentType="application/vnd.openxmlformats-officedocument.drawingml.diagramStyle+xml"/>
  <Override PartName="/xl/diagrams/colors53.xml" ContentType="application/vnd.openxmlformats-officedocument.drawingml.diagramColors+xml"/>
  <Override PartName="/xl/diagrams/drawing53.xml" ContentType="application/vnd.ms-office.drawingml.diagramDrawing+xml"/>
  <Override PartName="/xl/diagrams/data54.xml" ContentType="application/vnd.openxmlformats-officedocument.drawingml.diagramData+xml"/>
  <Override PartName="/xl/diagrams/layout54.xml" ContentType="application/vnd.openxmlformats-officedocument.drawingml.diagramLayout+xml"/>
  <Override PartName="/xl/diagrams/quickStyle54.xml" ContentType="application/vnd.openxmlformats-officedocument.drawingml.diagramStyle+xml"/>
  <Override PartName="/xl/diagrams/colors54.xml" ContentType="application/vnd.openxmlformats-officedocument.drawingml.diagramColors+xml"/>
  <Override PartName="/xl/diagrams/drawing54.xml" ContentType="application/vnd.ms-office.drawingml.diagramDrawing+xml"/>
  <Override PartName="/xl/diagrams/data55.xml" ContentType="application/vnd.openxmlformats-officedocument.drawingml.diagramData+xml"/>
  <Override PartName="/xl/diagrams/layout55.xml" ContentType="application/vnd.openxmlformats-officedocument.drawingml.diagramLayout+xml"/>
  <Override PartName="/xl/diagrams/quickStyle55.xml" ContentType="application/vnd.openxmlformats-officedocument.drawingml.diagramStyle+xml"/>
  <Override PartName="/xl/diagrams/colors55.xml" ContentType="application/vnd.openxmlformats-officedocument.drawingml.diagramColors+xml"/>
  <Override PartName="/xl/diagrams/drawing55.xml" ContentType="application/vnd.ms-office.drawingml.diagramDrawing+xml"/>
  <Override PartName="/xl/diagrams/data56.xml" ContentType="application/vnd.openxmlformats-officedocument.drawingml.diagramData+xml"/>
  <Override PartName="/xl/diagrams/layout56.xml" ContentType="application/vnd.openxmlformats-officedocument.drawingml.diagramLayout+xml"/>
  <Override PartName="/xl/diagrams/quickStyle56.xml" ContentType="application/vnd.openxmlformats-officedocument.drawingml.diagramStyle+xml"/>
  <Override PartName="/xl/diagrams/colors56.xml" ContentType="application/vnd.openxmlformats-officedocument.drawingml.diagramColors+xml"/>
  <Override PartName="/xl/diagrams/drawing56.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ЭтаКнига" defaultThemeVersion="124226"/>
  <bookViews>
    <workbookView xWindow="480" yWindow="120" windowWidth="20730" windowHeight="11760" tabRatio="941"/>
  </bookViews>
  <sheets>
    <sheet name="Расчёт" sheetId="1" r:id="rId1"/>
    <sheet name="Фунд." sheetId="2" r:id="rId2"/>
    <sheet name="Коробка" sheetId="3" r:id="rId3"/>
    <sheet name="Кровля" sheetId="4" r:id="rId4"/>
    <sheet name="Двери,ворота" sheetId="5" r:id="rId5"/>
    <sheet name="Окна" sheetId="6" r:id="rId6"/>
    <sheet name="Перегородки" sheetId="7" r:id="rId7"/>
    <sheet name="Отделка стен" sheetId="8" r:id="rId8"/>
    <sheet name="Отделка пола" sheetId="9" r:id="rId9"/>
    <sheet name="Отделка потолка" sheetId="10" r:id="rId10"/>
    <sheet name="Лестн.крыльца" sheetId="11" r:id="rId11"/>
    <sheet name="Техника" sheetId="20" r:id="rId12"/>
    <sheet name="ЭОМ" sheetId="12" r:id="rId13"/>
    <sheet name="ВиК" sheetId="13" r:id="rId14"/>
    <sheet name="ОиВ" sheetId="14" r:id="rId15"/>
    <sheet name="АПС" sheetId="15" r:id="rId16"/>
    <sheet name="ОПС" sheetId="16" r:id="rId17"/>
    <sheet name="СКУД" sheetId="17" r:id="rId18"/>
    <sheet name="СКС" sheetId="18" r:id="rId19"/>
    <sheet name="ДУ" sheetId="19" r:id="rId20"/>
    <sheet name="Проект" sheetId="21" r:id="rId21"/>
    <sheet name="Доп.компл." sheetId="22" r:id="rId22"/>
    <sheet name="Мебель" sheetId="23" r:id="rId23"/>
  </sheets>
  <externalReferences>
    <externalReference r:id="rId24"/>
    <externalReference r:id="rId25"/>
    <externalReference r:id="rId26"/>
  </externalReferences>
  <definedNames>
    <definedName name="_xlnm._FilterDatabase" localSheetId="21" hidden="1">Доп.компл.!$A$1:$E$1</definedName>
    <definedName name="_xlnm._FilterDatabase" localSheetId="1" hidden="1">Фунд.!$A$1:$E$69</definedName>
    <definedName name="Коробка">Коробка!$A$1:$N$148</definedName>
    <definedName name="кровля">[1]Кровля!$A$1:$A$60</definedName>
    <definedName name="отделка">[2]Отделка!$A$1:$A$72</definedName>
    <definedName name="Фундамент" localSheetId="1">Фунд.!$A$1:$E$180</definedName>
    <definedName name="Фундаменты">[1]Фундаменты!$A$1:$A$56</definedName>
  </definedNames>
  <calcPr calcId="145621"/>
  <customWorkbookViews>
    <customWorkbookView name="Анищенко Вадим - Личное представление" guid="{29263BE8-5F92-4B88-9012-AAC435C2C762}" mergeInterval="0" personalView="1" maximized="1" windowWidth="1916" windowHeight="855" tabRatio="911" activeSheetId="3"/>
  </customWorkbookViews>
</workbook>
</file>

<file path=xl/calcChain.xml><?xml version="1.0" encoding="utf-8"?>
<calcChain xmlns="http://schemas.openxmlformats.org/spreadsheetml/2006/main">
  <c r="E22" i="23" l="1"/>
  <c r="D5" i="20"/>
  <c r="E3" i="20"/>
  <c r="E2" i="20"/>
  <c r="C2" i="21" l="1"/>
  <c r="E2" i="21" s="1"/>
  <c r="E20" i="2" l="1"/>
  <c r="E25" i="2"/>
  <c r="C21" i="2"/>
  <c r="C22" i="2" s="1"/>
  <c r="E24" i="2"/>
  <c r="E23" i="2"/>
  <c r="E19" i="2"/>
  <c r="E22" i="2" l="1"/>
  <c r="E26" i="2" s="1"/>
  <c r="E21" i="2"/>
  <c r="K2" i="1"/>
  <c r="K3" i="1" s="1"/>
  <c r="K4" i="1" s="1"/>
  <c r="K5" i="1" s="1"/>
  <c r="K6" i="1" s="1"/>
  <c r="C19" i="10"/>
  <c r="C18" i="10"/>
  <c r="C16" i="10"/>
  <c r="E25" i="9"/>
  <c r="C30" i="9"/>
  <c r="C29" i="9"/>
  <c r="E29" i="9" s="1"/>
  <c r="C28" i="9"/>
  <c r="E28" i="9" s="1"/>
  <c r="C26" i="9"/>
  <c r="E26" i="9" s="1"/>
  <c r="B26" i="9"/>
  <c r="B25" i="9"/>
  <c r="B23" i="9"/>
  <c r="B22" i="9"/>
  <c r="B21" i="9"/>
  <c r="B20" i="9"/>
  <c r="B19" i="9"/>
  <c r="C22" i="8"/>
  <c r="C23" i="8" s="1"/>
  <c r="E23" i="8" s="1"/>
  <c r="C24" i="8"/>
  <c r="C29" i="8"/>
  <c r="C30" i="8" s="1"/>
  <c r="C32" i="8"/>
  <c r="E32" i="8" s="1"/>
  <c r="B33" i="8"/>
  <c r="E31" i="8"/>
  <c r="E26" i="8"/>
  <c r="E25" i="8"/>
  <c r="C33" i="8" l="1"/>
  <c r="E33" i="8" s="1"/>
  <c r="K7" i="1"/>
  <c r="E30" i="9"/>
  <c r="E27" i="9"/>
  <c r="E21" i="8"/>
  <c r="E29" i="8"/>
  <c r="E30" i="8"/>
  <c r="E28" i="8"/>
  <c r="E22" i="8"/>
  <c r="K8" i="1" l="1"/>
  <c r="K9" i="1" s="1"/>
  <c r="K10" i="1" s="1"/>
  <c r="E8" i="9"/>
  <c r="E27" i="8"/>
  <c r="E24" i="8"/>
  <c r="E8" i="8" s="1"/>
  <c r="E9" i="9" l="1"/>
  <c r="K11" i="1"/>
  <c r="K12" i="1" s="1"/>
  <c r="E9" i="8"/>
  <c r="K13" i="1" l="1"/>
  <c r="K14" i="1" s="1"/>
  <c r="K15" i="1" s="1"/>
  <c r="K16" i="1" s="1"/>
  <c r="K17" i="1" s="1"/>
  <c r="K18" i="1" s="1"/>
  <c r="K19" i="1" s="1"/>
  <c r="K20" i="1" s="1"/>
  <c r="K21" i="1" s="1"/>
  <c r="K22" i="1" s="1"/>
  <c r="K23" i="1" s="1"/>
  <c r="K24" i="1" s="1"/>
  <c r="K25" i="1" s="1"/>
  <c r="K26" i="1" s="1"/>
  <c r="D16" i="10"/>
  <c r="E16" i="10" s="1"/>
  <c r="D17" i="10"/>
  <c r="E17" i="10" s="1"/>
  <c r="D18" i="10"/>
  <c r="E18" i="10" s="1"/>
  <c r="D19" i="10"/>
  <c r="E19" i="10" s="1"/>
  <c r="D20" i="10"/>
  <c r="E20" i="10" s="1"/>
  <c r="D15" i="10"/>
  <c r="E15" i="10" s="1"/>
  <c r="B15" i="10"/>
  <c r="E11" i="10"/>
  <c r="C4" i="8"/>
  <c r="C5" i="8" s="1"/>
  <c r="C14" i="8"/>
  <c r="E14" i="8" s="1"/>
  <c r="C15" i="8"/>
  <c r="E15" i="8" s="1"/>
  <c r="K27" i="1" l="1"/>
  <c r="K28" i="1" s="1"/>
  <c r="K29" i="1" s="1"/>
  <c r="C2" i="10"/>
  <c r="C3" i="10" s="1"/>
  <c r="C16" i="9" s="1"/>
  <c r="E16" i="9" s="1"/>
  <c r="C6" i="8"/>
  <c r="C7" i="8" s="1"/>
  <c r="C17" i="8"/>
  <c r="E6" i="10"/>
  <c r="C13" i="8"/>
  <c r="E7" i="10" l="1"/>
  <c r="G11" i="1"/>
  <c r="J11" i="1" s="1"/>
  <c r="C12" i="10"/>
  <c r="E12" i="10" s="1"/>
  <c r="C4" i="10"/>
  <c r="C5" i="10" s="1"/>
  <c r="C6" i="10" s="1"/>
  <c r="C7" i="10" s="1"/>
  <c r="C17" i="9"/>
  <c r="E17" i="9" s="1"/>
  <c r="C18" i="8"/>
  <c r="E17" i="8"/>
  <c r="C13" i="10"/>
  <c r="E13" i="10" s="1"/>
  <c r="E13" i="8"/>
  <c r="C16" i="8"/>
  <c r="E16" i="8" s="1"/>
  <c r="D6" i="10" l="1"/>
  <c r="D7" i="10"/>
  <c r="C15" i="9"/>
  <c r="C18" i="9" s="1"/>
  <c r="E18" i="9" s="1"/>
  <c r="C10" i="10"/>
  <c r="E10" i="10" s="1"/>
  <c r="E4" i="10" s="1"/>
  <c r="E5" i="10" s="1"/>
  <c r="D5" i="10" s="1"/>
  <c r="E4" i="8"/>
  <c r="C19" i="8"/>
  <c r="E19" i="8" s="1"/>
  <c r="E18" i="8"/>
  <c r="E15" i="9" l="1"/>
  <c r="E4" i="9"/>
  <c r="E6" i="8"/>
  <c r="D4" i="10"/>
  <c r="D4" i="8"/>
  <c r="E5" i="8"/>
  <c r="D5" i="8" s="1"/>
  <c r="E7" i="8" l="1"/>
  <c r="D7" i="8" s="1"/>
  <c r="G9" i="1"/>
  <c r="J9" i="1" s="1"/>
  <c r="E5" i="9"/>
  <c r="D6" i="8"/>
  <c r="C10" i="8" l="1"/>
  <c r="E10" i="8" s="1"/>
  <c r="C2" i="8"/>
  <c r="C3" i="8" s="1"/>
  <c r="B8" i="10"/>
  <c r="C8" i="10"/>
  <c r="C9" i="10" s="1"/>
  <c r="E9" i="10" s="1"/>
  <c r="C2" i="9"/>
  <c r="C3" i="9" s="1"/>
  <c r="C4" i="9" s="1"/>
  <c r="D4" i="9" s="1"/>
  <c r="C12" i="9"/>
  <c r="C14" i="9" s="1"/>
  <c r="E14" i="9" s="1"/>
  <c r="C10" i="9"/>
  <c r="C11" i="9" s="1"/>
  <c r="E11" i="9" s="1"/>
  <c r="B14" i="9"/>
  <c r="B13" i="9"/>
  <c r="B12" i="9"/>
  <c r="B11" i="9"/>
  <c r="B10" i="9"/>
  <c r="C5" i="9" l="1"/>
  <c r="C6" i="9" s="1"/>
  <c r="C7" i="9" s="1"/>
  <c r="C11" i="8"/>
  <c r="C12" i="8" s="1"/>
  <c r="E12" i="8" s="1"/>
  <c r="E8" i="10"/>
  <c r="E12" i="9"/>
  <c r="C13" i="9"/>
  <c r="E13" i="9" s="1"/>
  <c r="E10" i="9"/>
  <c r="E11" i="8" l="1"/>
  <c r="C21" i="9"/>
  <c r="C19" i="9"/>
  <c r="D5" i="9"/>
  <c r="E2" i="8"/>
  <c r="D2" i="8" s="1"/>
  <c r="E2" i="10"/>
  <c r="E3" i="10" s="1"/>
  <c r="D3" i="10" s="1"/>
  <c r="E2" i="9"/>
  <c r="E3" i="8" l="1"/>
  <c r="D3" i="8" s="1"/>
  <c r="C20" i="9"/>
  <c r="E20" i="9" s="1"/>
  <c r="E19" i="9"/>
  <c r="C23" i="9"/>
  <c r="E23" i="9" s="1"/>
  <c r="C22" i="9"/>
  <c r="E22" i="9" s="1"/>
  <c r="E21" i="9"/>
  <c r="D2" i="10"/>
  <c r="D2" i="9"/>
  <c r="E3" i="9"/>
  <c r="D3" i="9" s="1"/>
  <c r="E18" i="23"/>
  <c r="E6" i="9" l="1"/>
  <c r="E10" i="23"/>
  <c r="E8" i="23"/>
  <c r="D6" i="9" l="1"/>
  <c r="G10" i="1"/>
  <c r="J10" i="1" s="1"/>
  <c r="E7" i="9"/>
  <c r="D7" i="9" s="1"/>
  <c r="E20" i="23"/>
  <c r="E19" i="23"/>
  <c r="E32" i="22" l="1"/>
  <c r="E246" i="22"/>
  <c r="E247" i="22"/>
  <c r="E248" i="22"/>
  <c r="E249" i="22"/>
  <c r="E250" i="22"/>
  <c r="E251" i="22"/>
  <c r="E252" i="22"/>
  <c r="E253" i="22"/>
  <c r="E254" i="22"/>
  <c r="E255" i="22"/>
  <c r="E256" i="22"/>
  <c r="E257" i="22"/>
  <c r="E258" i="22"/>
  <c r="E259" i="22"/>
  <c r="E260" i="22"/>
  <c r="E261" i="22"/>
  <c r="E262" i="22"/>
  <c r="E263" i="22"/>
  <c r="E264" i="22"/>
  <c r="E265" i="22"/>
  <c r="E266" i="22"/>
  <c r="E267" i="22"/>
  <c r="E268" i="22"/>
  <c r="E269" i="22"/>
  <c r="E270" i="22"/>
  <c r="E271" i="22"/>
  <c r="E272" i="22"/>
  <c r="E273" i="22"/>
  <c r="E274" i="22"/>
  <c r="E275" i="22"/>
  <c r="E276" i="22"/>
  <c r="E277" i="22"/>
  <c r="E278" i="22"/>
  <c r="E279" i="22"/>
  <c r="E280" i="22"/>
  <c r="E281" i="22"/>
  <c r="E282" i="22"/>
  <c r="E283" i="22"/>
  <c r="E284" i="22"/>
  <c r="E285" i="22"/>
  <c r="E286" i="22"/>
  <c r="E287" i="22"/>
  <c r="E288" i="22"/>
  <c r="E289" i="22"/>
  <c r="E290" i="22"/>
  <c r="E291" i="22"/>
  <c r="E292" i="22"/>
  <c r="E293" i="22"/>
  <c r="E294" i="22"/>
  <c r="E295" i="22"/>
  <c r="E296" i="22"/>
  <c r="E297" i="22"/>
  <c r="E298" i="22"/>
  <c r="E299" i="22"/>
  <c r="E300" i="22"/>
  <c r="E301" i="22"/>
  <c r="E302" i="22"/>
  <c r="E303" i="22"/>
  <c r="E304" i="22"/>
  <c r="E305" i="22"/>
  <c r="E306" i="22"/>
  <c r="E307" i="22"/>
  <c r="E308" i="22"/>
  <c r="E309" i="22"/>
  <c r="E310" i="22"/>
  <c r="E311" i="22"/>
  <c r="E312" i="22"/>
  <c r="E313" i="22"/>
  <c r="E314" i="22"/>
  <c r="E315" i="22"/>
  <c r="E316" i="22"/>
  <c r="E317" i="22"/>
  <c r="E318" i="22"/>
  <c r="E319" i="22"/>
  <c r="E320" i="22"/>
  <c r="E321" i="22"/>
  <c r="E322" i="22"/>
  <c r="E323" i="22"/>
  <c r="E324" i="22"/>
  <c r="E325" i="22"/>
  <c r="E326" i="22"/>
  <c r="E327" i="22"/>
  <c r="E328" i="22"/>
  <c r="E245" i="22"/>
  <c r="E31" i="22" l="1"/>
  <c r="E30" i="22"/>
  <c r="E29" i="22"/>
  <c r="E28" i="22"/>
  <c r="E18" i="22"/>
  <c r="E27" i="22"/>
  <c r="E25" i="22" l="1"/>
  <c r="E4" i="22"/>
  <c r="E5" i="22"/>
  <c r="E6" i="22"/>
  <c r="E7" i="22"/>
  <c r="E8" i="22"/>
  <c r="E9" i="22"/>
  <c r="E10" i="22"/>
  <c r="E11" i="22"/>
  <c r="E12" i="22"/>
  <c r="E13" i="22"/>
  <c r="E14" i="22"/>
  <c r="E15" i="22"/>
  <c r="E16" i="22"/>
  <c r="E17" i="22"/>
  <c r="E19" i="22"/>
  <c r="E20" i="22"/>
  <c r="E21" i="22"/>
  <c r="E22" i="22"/>
  <c r="E23" i="22"/>
  <c r="E24" i="22"/>
  <c r="E26" i="22"/>
  <c r="E33" i="22"/>
  <c r="E34" i="22"/>
  <c r="E35" i="22"/>
  <c r="E36" i="22"/>
  <c r="E37" i="22"/>
  <c r="E38" i="22"/>
  <c r="E39" i="22"/>
  <c r="E40" i="22"/>
  <c r="E41" i="22"/>
  <c r="E42" i="22"/>
  <c r="E43" i="22"/>
  <c r="E44" i="22"/>
  <c r="E45" i="22"/>
  <c r="E46" i="22"/>
  <c r="E47" i="22"/>
  <c r="E48" i="22"/>
  <c r="E49" i="22"/>
  <c r="E50" i="22"/>
  <c r="E51" i="22"/>
  <c r="E52" i="22"/>
  <c r="E53" i="22"/>
  <c r="E54" i="22"/>
  <c r="E55" i="22"/>
  <c r="E56" i="22"/>
  <c r="E57" i="22"/>
  <c r="E58" i="22"/>
  <c r="E59" i="22"/>
  <c r="E60" i="22"/>
  <c r="E61" i="22"/>
  <c r="E62" i="22"/>
  <c r="E63" i="22"/>
  <c r="E64" i="22"/>
  <c r="E65" i="22"/>
  <c r="E66" i="22"/>
  <c r="E67" i="22"/>
  <c r="E68" i="22"/>
  <c r="E69" i="22"/>
  <c r="E70" i="22"/>
  <c r="E71" i="22"/>
  <c r="E72" i="22"/>
  <c r="E73" i="22"/>
  <c r="E74" i="22"/>
  <c r="E75" i="22"/>
  <c r="E76" i="22"/>
  <c r="E77" i="22"/>
  <c r="E78" i="22"/>
  <c r="E79" i="22"/>
  <c r="E80" i="22"/>
  <c r="E81" i="22"/>
  <c r="E82" i="22"/>
  <c r="E83" i="22"/>
  <c r="E84" i="22"/>
  <c r="E85" i="22"/>
  <c r="E86" i="22"/>
  <c r="E87" i="22"/>
  <c r="E88" i="22"/>
  <c r="E89" i="22"/>
  <c r="E91" i="22"/>
  <c r="E92" i="22"/>
  <c r="E93" i="22"/>
  <c r="E94" i="22"/>
  <c r="E95" i="22"/>
  <c r="E96" i="22"/>
  <c r="E97" i="22"/>
  <c r="E98" i="22"/>
  <c r="E99" i="22"/>
  <c r="E100" i="22"/>
  <c r="E101" i="22"/>
  <c r="E102" i="22"/>
  <c r="E103" i="22"/>
  <c r="E104" i="22"/>
  <c r="E105" i="22"/>
  <c r="E106" i="22"/>
  <c r="E107" i="22"/>
  <c r="E108" i="22"/>
  <c r="E109" i="22"/>
  <c r="E110" i="22"/>
  <c r="E111" i="22"/>
  <c r="E112" i="22"/>
  <c r="E113" i="22"/>
  <c r="E114" i="22"/>
  <c r="E115" i="22"/>
  <c r="E116" i="22"/>
  <c r="E117" i="22"/>
  <c r="E118" i="22"/>
  <c r="E119" i="22"/>
  <c r="E120" i="22"/>
  <c r="E121" i="22"/>
  <c r="E122" i="22"/>
  <c r="E123" i="22"/>
  <c r="E126" i="22"/>
  <c r="E133" i="22"/>
  <c r="E134" i="22"/>
  <c r="E135" i="22"/>
  <c r="E136" i="22"/>
  <c r="E137" i="22"/>
  <c r="E138" i="22"/>
  <c r="E139" i="22"/>
  <c r="E140" i="22"/>
  <c r="E141" i="22"/>
  <c r="E142" i="22"/>
  <c r="E143" i="22"/>
  <c r="E144" i="22"/>
  <c r="E145" i="22"/>
  <c r="E146" i="22"/>
  <c r="E147" i="22"/>
  <c r="E148" i="22"/>
  <c r="E149" i="22"/>
  <c r="E150" i="22"/>
  <c r="E151" i="22"/>
  <c r="E152" i="22"/>
  <c r="E153" i="22"/>
  <c r="E154" i="22"/>
  <c r="E155" i="22"/>
  <c r="E156" i="22"/>
  <c r="E157" i="22"/>
  <c r="E158" i="22"/>
  <c r="E159" i="22"/>
  <c r="E160" i="22"/>
  <c r="E161" i="22"/>
  <c r="E162" i="22"/>
  <c r="E163" i="22"/>
  <c r="E164" i="22"/>
  <c r="E165" i="22"/>
  <c r="E166" i="22"/>
  <c r="E167" i="22"/>
  <c r="E169" i="22"/>
  <c r="E171" i="22"/>
  <c r="E172" i="22"/>
  <c r="E173" i="22"/>
  <c r="E174" i="22"/>
  <c r="E175" i="22"/>
  <c r="E176" i="22"/>
  <c r="E177" i="22"/>
  <c r="E178" i="22"/>
  <c r="E179" i="22"/>
  <c r="E180" i="22"/>
  <c r="E181" i="22"/>
  <c r="E193" i="22"/>
  <c r="E194" i="22"/>
  <c r="E195" i="22"/>
  <c r="E196" i="22"/>
  <c r="E197" i="22"/>
  <c r="E198" i="22"/>
  <c r="E199" i="22"/>
  <c r="E200" i="22"/>
  <c r="E201" i="22"/>
  <c r="E202" i="22"/>
  <c r="E203" i="22"/>
  <c r="E204" i="22"/>
  <c r="E205" i="22"/>
  <c r="E206" i="22"/>
  <c r="E207" i="22"/>
  <c r="E208" i="22"/>
  <c r="E209" i="22"/>
  <c r="E210" i="22"/>
  <c r="E211" i="22"/>
  <c r="E212" i="22"/>
  <c r="E213" i="22"/>
  <c r="E214" i="22"/>
  <c r="E215" i="22"/>
  <c r="E216" i="22"/>
  <c r="E217" i="22"/>
  <c r="E218" i="22"/>
  <c r="E219" i="22"/>
  <c r="E220" i="22"/>
  <c r="E221" i="22"/>
  <c r="E222" i="22"/>
  <c r="E223" i="22"/>
  <c r="E224" i="22"/>
  <c r="E225" i="22"/>
  <c r="E226" i="22"/>
  <c r="E227" i="22"/>
  <c r="E228" i="22"/>
  <c r="E229" i="22"/>
  <c r="E230" i="22"/>
  <c r="E231" i="22"/>
  <c r="E232" i="22"/>
  <c r="E233" i="22"/>
  <c r="E234" i="22"/>
  <c r="E235" i="22"/>
  <c r="E236" i="22"/>
  <c r="E237" i="22"/>
  <c r="E238" i="22"/>
  <c r="E239" i="22"/>
  <c r="E240" i="22"/>
  <c r="E241" i="22"/>
  <c r="E242" i="22"/>
  <c r="E243" i="22"/>
  <c r="E17" i="23"/>
  <c r="E9" i="23"/>
  <c r="E16" i="23"/>
  <c r="E15" i="23"/>
  <c r="E14" i="23"/>
  <c r="E13" i="23"/>
  <c r="E12" i="23"/>
  <c r="E11" i="23"/>
  <c r="E7" i="23"/>
  <c r="E6" i="23"/>
  <c r="E5" i="23"/>
  <c r="E4" i="23"/>
  <c r="E3" i="23"/>
  <c r="E2" i="23"/>
  <c r="E3" i="22"/>
  <c r="D191" i="22"/>
  <c r="E191" i="22" s="1"/>
  <c r="D190" i="22"/>
  <c r="E190" i="22" s="1"/>
  <c r="D189" i="22"/>
  <c r="E189" i="22" s="1"/>
  <c r="D188" i="22"/>
  <c r="E188" i="22" s="1"/>
  <c r="D187" i="22"/>
  <c r="E187" i="22" s="1"/>
  <c r="D186" i="22"/>
  <c r="E186" i="22" s="1"/>
  <c r="D185" i="22"/>
  <c r="E185" i="22" s="1"/>
  <c r="D184" i="22"/>
  <c r="E184" i="22" s="1"/>
  <c r="D183" i="22"/>
  <c r="E183" i="22" s="1"/>
  <c r="D182" i="22"/>
  <c r="E182" i="22" s="1"/>
  <c r="D170" i="22"/>
  <c r="E170" i="22" s="1"/>
  <c r="D168" i="22"/>
  <c r="E168" i="22" s="1"/>
  <c r="D132" i="22"/>
  <c r="E132" i="22" s="1"/>
  <c r="D131" i="22"/>
  <c r="E131" i="22" s="1"/>
  <c r="D130" i="22"/>
  <c r="E130" i="22" s="1"/>
  <c r="D129" i="22"/>
  <c r="E129" i="22" s="1"/>
  <c r="D128" i="22"/>
  <c r="E128" i="22" s="1"/>
  <c r="D127" i="22"/>
  <c r="E127" i="22" s="1"/>
  <c r="D125" i="22"/>
  <c r="E125" i="22" s="1"/>
  <c r="D124" i="22"/>
  <c r="E124" i="22" s="1"/>
  <c r="G12" i="1"/>
  <c r="J12" i="1" s="1"/>
  <c r="C7" i="11"/>
  <c r="C6" i="11"/>
  <c r="E7" i="11"/>
  <c r="E6" i="11"/>
  <c r="E5" i="11"/>
  <c r="E4" i="11"/>
  <c r="E3" i="11"/>
  <c r="E2" i="11"/>
  <c r="C3" i="21"/>
  <c r="E3" i="21" s="1"/>
  <c r="G22" i="1"/>
  <c r="J22" i="1" s="1"/>
  <c r="C11" i="19"/>
  <c r="D10" i="19"/>
  <c r="G26" i="1" l="1"/>
  <c r="J26" i="1" s="1"/>
  <c r="E329" i="22"/>
  <c r="G25" i="1" s="1"/>
  <c r="J25" i="1" s="1"/>
  <c r="E8" i="11"/>
  <c r="C4" i="21"/>
  <c r="C5" i="21" l="1"/>
  <c r="C6" i="21" s="1"/>
  <c r="E4" i="21"/>
  <c r="E5" i="21" l="1"/>
  <c r="C7" i="21"/>
  <c r="C8" i="21" s="1"/>
  <c r="C9" i="21" s="1"/>
  <c r="E6" i="21"/>
  <c r="G24" i="1" l="1"/>
  <c r="J24" i="1" s="1"/>
  <c r="E7" i="21"/>
  <c r="E8" i="21"/>
  <c r="E9" i="21"/>
  <c r="C10" i="19" l="1"/>
  <c r="D7" i="19"/>
  <c r="E7" i="19" s="1"/>
  <c r="E6" i="19"/>
  <c r="D5" i="19"/>
  <c r="E4" i="19"/>
  <c r="D3" i="19"/>
  <c r="E3" i="19" s="1"/>
  <c r="E2" i="19"/>
  <c r="G21" i="1"/>
  <c r="J21" i="1" s="1"/>
  <c r="C11" i="18"/>
  <c r="D10" i="18"/>
  <c r="C10" i="18"/>
  <c r="D7" i="18"/>
  <c r="E7" i="18" s="1"/>
  <c r="E6" i="18"/>
  <c r="D5" i="18"/>
  <c r="E4" i="18"/>
  <c r="D3" i="18"/>
  <c r="E3" i="18" s="1"/>
  <c r="E2" i="18"/>
  <c r="G20" i="1"/>
  <c r="J20" i="1" s="1"/>
  <c r="C11" i="17"/>
  <c r="D10" i="17"/>
  <c r="C10" i="17"/>
  <c r="D7" i="17"/>
  <c r="E7" i="17" s="1"/>
  <c r="E6" i="17"/>
  <c r="D5" i="17"/>
  <c r="E5" i="17" s="1"/>
  <c r="E4" i="17"/>
  <c r="D3" i="17"/>
  <c r="D11" i="17" s="1"/>
  <c r="E2" i="17"/>
  <c r="D10" i="16"/>
  <c r="C11" i="16"/>
  <c r="C10" i="16"/>
  <c r="D7" i="16"/>
  <c r="E7" i="16" s="1"/>
  <c r="E6" i="16"/>
  <c r="D5" i="16"/>
  <c r="E5" i="16" s="1"/>
  <c r="E4" i="16"/>
  <c r="E3" i="16"/>
  <c r="D3" i="16"/>
  <c r="E2" i="16"/>
  <c r="D12" i="15"/>
  <c r="D9" i="15"/>
  <c r="E9" i="15" s="1"/>
  <c r="D7" i="15"/>
  <c r="E7" i="15" s="1"/>
  <c r="D3" i="15"/>
  <c r="E3" i="15" s="1"/>
  <c r="D5" i="15"/>
  <c r="E5" i="15" s="1"/>
  <c r="C13" i="15"/>
  <c r="C12" i="15"/>
  <c r="E8" i="15"/>
  <c r="E4" i="15"/>
  <c r="E2" i="15"/>
  <c r="D22" i="14"/>
  <c r="D20" i="14"/>
  <c r="C23" i="14"/>
  <c r="C22" i="14"/>
  <c r="D17" i="14"/>
  <c r="E17" i="14" s="1"/>
  <c r="E16" i="14"/>
  <c r="D15" i="14"/>
  <c r="E15" i="14" s="1"/>
  <c r="E14" i="14"/>
  <c r="D13" i="14"/>
  <c r="E12" i="14"/>
  <c r="D11" i="14"/>
  <c r="E11" i="14" s="1"/>
  <c r="E10" i="14"/>
  <c r="C21" i="14"/>
  <c r="C20" i="14"/>
  <c r="D9" i="14"/>
  <c r="E9" i="14" s="1"/>
  <c r="E8" i="14"/>
  <c r="D7" i="14"/>
  <c r="E7" i="14" s="1"/>
  <c r="E6" i="14"/>
  <c r="D5" i="14"/>
  <c r="E5" i="14" s="1"/>
  <c r="E4" i="14"/>
  <c r="D3" i="14"/>
  <c r="E2" i="14"/>
  <c r="D12" i="13"/>
  <c r="C13" i="13"/>
  <c r="C12" i="13"/>
  <c r="D9" i="13"/>
  <c r="E9" i="13" s="1"/>
  <c r="E8" i="13"/>
  <c r="D7" i="13"/>
  <c r="E7" i="13" s="1"/>
  <c r="E6" i="13"/>
  <c r="D5" i="13"/>
  <c r="E5" i="13" s="1"/>
  <c r="E4" i="13"/>
  <c r="D3" i="13"/>
  <c r="E3" i="13" s="1"/>
  <c r="E2" i="13"/>
  <c r="D12" i="12"/>
  <c r="C12" i="12"/>
  <c r="C3" i="6"/>
  <c r="D10" i="7"/>
  <c r="D3" i="12"/>
  <c r="E3" i="12" s="1"/>
  <c r="E2" i="12"/>
  <c r="D9" i="12"/>
  <c r="E9" i="12" s="1"/>
  <c r="E8" i="12"/>
  <c r="D7" i="12"/>
  <c r="E7" i="12"/>
  <c r="E6" i="12"/>
  <c r="D5" i="12"/>
  <c r="E22" i="14" l="1"/>
  <c r="D23" i="14"/>
  <c r="E10" i="17"/>
  <c r="D11" i="16"/>
  <c r="E10" i="16"/>
  <c r="E12" i="12"/>
  <c r="E12" i="13"/>
  <c r="E5" i="19"/>
  <c r="D11" i="19"/>
  <c r="E10" i="19"/>
  <c r="E8" i="19"/>
  <c r="D13" i="13"/>
  <c r="D13" i="12"/>
  <c r="D21" i="14"/>
  <c r="E11" i="19"/>
  <c r="D11" i="18"/>
  <c r="E11" i="18" s="1"/>
  <c r="E10" i="18"/>
  <c r="E5" i="18"/>
  <c r="E8" i="18" s="1"/>
  <c r="E11" i="17"/>
  <c r="E3" i="17"/>
  <c r="E8" i="17" s="1"/>
  <c r="E8" i="16"/>
  <c r="E11" i="16"/>
  <c r="G19" i="1" s="1"/>
  <c r="J19" i="1" s="1"/>
  <c r="D13" i="15"/>
  <c r="E13" i="15" s="1"/>
  <c r="E12" i="15"/>
  <c r="E10" i="15"/>
  <c r="E13" i="14"/>
  <c r="E23" i="14"/>
  <c r="G17" i="1" s="1"/>
  <c r="J17" i="1" s="1"/>
  <c r="E20" i="14"/>
  <c r="E3" i="14"/>
  <c r="E18" i="14" s="1"/>
  <c r="E21" i="14"/>
  <c r="E10" i="13"/>
  <c r="E13" i="13"/>
  <c r="G18" i="1" l="1"/>
  <c r="J18" i="1" s="1"/>
  <c r="G16" i="1"/>
  <c r="J16" i="1" s="1"/>
  <c r="C13" i="12"/>
  <c r="E13" i="12" s="1"/>
  <c r="G15" i="1" s="1"/>
  <c r="J15" i="1" s="1"/>
  <c r="E5" i="12"/>
  <c r="E4" i="12"/>
  <c r="E10" i="12" s="1"/>
  <c r="C3" i="7" l="1"/>
  <c r="C5" i="20" l="1"/>
  <c r="D2" i="4"/>
  <c r="D5" i="7"/>
  <c r="C11" i="7"/>
  <c r="D6" i="7"/>
  <c r="D7" i="7" s="1"/>
  <c r="E5" i="20" l="1"/>
  <c r="G13" i="1" s="1"/>
  <c r="J13" i="1" s="1"/>
  <c r="C10" i="7"/>
  <c r="E10" i="7" s="1"/>
  <c r="D3" i="7" l="1"/>
  <c r="D11" i="7" s="1"/>
  <c r="E11" i="7" s="1"/>
  <c r="E7" i="7"/>
  <c r="E6" i="7"/>
  <c r="E5" i="7"/>
  <c r="E4" i="7"/>
  <c r="E3" i="7"/>
  <c r="E8" i="7" s="1"/>
  <c r="G8" i="1" s="1"/>
  <c r="J8" i="1" s="1"/>
  <c r="E2" i="7"/>
  <c r="D3" i="6"/>
  <c r="E3" i="6" s="1"/>
  <c r="D5" i="6"/>
  <c r="E5" i="6" s="1"/>
  <c r="E4" i="6"/>
  <c r="E7" i="6"/>
  <c r="E6" i="6"/>
  <c r="E2" i="6"/>
  <c r="E8" i="6" l="1"/>
  <c r="G7" i="1" s="1"/>
  <c r="J7" i="1" s="1"/>
  <c r="C2" i="4"/>
  <c r="C4" i="4" s="1"/>
  <c r="E3" i="5"/>
  <c r="E4" i="5"/>
  <c r="E5" i="5"/>
  <c r="E6" i="5"/>
  <c r="E7" i="5"/>
  <c r="E8" i="5"/>
  <c r="E9" i="5"/>
  <c r="E10" i="5"/>
  <c r="E11" i="5"/>
  <c r="E12" i="5"/>
  <c r="E13" i="5"/>
  <c r="E14" i="5"/>
  <c r="E15" i="5"/>
  <c r="E2" i="5"/>
  <c r="B3" i="4"/>
  <c r="B34" i="4"/>
  <c r="B33" i="4"/>
  <c r="B32" i="4"/>
  <c r="B30" i="4"/>
  <c r="B29" i="4"/>
  <c r="E29" i="4"/>
  <c r="B28" i="4"/>
  <c r="D27" i="4"/>
  <c r="E27" i="4" s="1"/>
  <c r="B27" i="4"/>
  <c r="B26" i="4"/>
  <c r="E25" i="4"/>
  <c r="B25" i="4"/>
  <c r="E24" i="4"/>
  <c r="B23" i="4"/>
  <c r="E22" i="4"/>
  <c r="B22" i="4"/>
  <c r="E21" i="4"/>
  <c r="B21" i="4"/>
  <c r="C14" i="4"/>
  <c r="C15" i="4" s="1"/>
  <c r="E15" i="4" s="1"/>
  <c r="C12" i="4"/>
  <c r="C13" i="4" s="1"/>
  <c r="E13" i="4" s="1"/>
  <c r="C8" i="4"/>
  <c r="C11" i="4" s="1"/>
  <c r="C5" i="4"/>
  <c r="E5" i="4" s="1"/>
  <c r="B18" i="4"/>
  <c r="B17" i="4"/>
  <c r="B16" i="4"/>
  <c r="B14" i="4"/>
  <c r="B13" i="4"/>
  <c r="B12" i="4"/>
  <c r="D11" i="4"/>
  <c r="B11" i="4"/>
  <c r="B10" i="4"/>
  <c r="B9" i="4"/>
  <c r="B7" i="4"/>
  <c r="B6" i="4"/>
  <c r="B5" i="4"/>
  <c r="C6" i="4" l="1"/>
  <c r="C7" i="4" s="1"/>
  <c r="E7" i="4" s="1"/>
  <c r="E16" i="5"/>
  <c r="G6" i="1" s="1"/>
  <c r="J6" i="1" s="1"/>
  <c r="C3" i="4"/>
  <c r="E2" i="4"/>
  <c r="E8" i="4"/>
  <c r="E12" i="4"/>
  <c r="C16" i="4"/>
  <c r="E16" i="4" s="1"/>
  <c r="E33" i="4"/>
  <c r="E32" i="4"/>
  <c r="E31" i="4"/>
  <c r="E23" i="4"/>
  <c r="E26" i="4"/>
  <c r="E28" i="4"/>
  <c r="E34" i="4"/>
  <c r="E30" i="4"/>
  <c r="E11" i="4"/>
  <c r="E14" i="4"/>
  <c r="C9" i="4"/>
  <c r="E9" i="4" s="1"/>
  <c r="C10" i="4" l="1"/>
  <c r="E10" i="4" s="1"/>
  <c r="C18" i="4"/>
  <c r="E18" i="4" s="1"/>
  <c r="E6" i="4"/>
  <c r="C17" i="4"/>
  <c r="E17" i="4" s="1"/>
  <c r="E35" i="4"/>
  <c r="E3" i="4" l="1"/>
  <c r="D3" i="4" s="1"/>
  <c r="E19" i="4"/>
  <c r="E4" i="4"/>
  <c r="D4" i="4" l="1"/>
  <c r="G5" i="1"/>
  <c r="J5" i="1" s="1"/>
  <c r="L79" i="3"/>
  <c r="N79" i="3" s="1"/>
  <c r="L66" i="3"/>
  <c r="N66" i="3" s="1"/>
  <c r="L81" i="3"/>
  <c r="N81" i="3" s="1"/>
  <c r="L68" i="3"/>
  <c r="N68" i="3" s="1"/>
  <c r="L70" i="3"/>
  <c r="N70" i="3" s="1"/>
  <c r="L56" i="3"/>
  <c r="N56" i="3" s="1"/>
  <c r="L54" i="3"/>
  <c r="N54" i="3" s="1"/>
  <c r="L52" i="3"/>
  <c r="N52" i="3" s="1"/>
  <c r="L50" i="3"/>
  <c r="L47" i="3"/>
  <c r="N47" i="3" s="1"/>
  <c r="L43" i="3"/>
  <c r="N43" i="3" s="1"/>
  <c r="L40" i="3"/>
  <c r="N40" i="3" s="1"/>
  <c r="L37" i="3"/>
  <c r="N37" i="3" s="1"/>
  <c r="L35" i="3"/>
  <c r="N35" i="3" s="1"/>
  <c r="L31" i="3"/>
  <c r="N31" i="3" s="1"/>
  <c r="L30" i="3"/>
  <c r="N30" i="3" s="1"/>
  <c r="L29" i="3"/>
  <c r="N29" i="3" s="1"/>
  <c r="L94" i="3"/>
  <c r="N94" i="3" s="1"/>
  <c r="L93" i="3"/>
  <c r="N93" i="3" s="1"/>
  <c r="L48" i="3"/>
  <c r="N48" i="3" s="1"/>
  <c r="L92" i="3"/>
  <c r="N92" i="3" s="1"/>
  <c r="L91" i="3"/>
  <c r="N91" i="3" s="1"/>
  <c r="L89" i="3"/>
  <c r="N89" i="3" s="1"/>
  <c r="L67" i="3"/>
  <c r="N67" i="3" s="1"/>
  <c r="L44" i="3"/>
  <c r="N44" i="3" s="1"/>
  <c r="L87" i="3"/>
  <c r="N87" i="3" s="1"/>
  <c r="L65" i="3"/>
  <c r="N65" i="3" s="1"/>
  <c r="L64" i="3"/>
  <c r="N64" i="3" s="1"/>
  <c r="L18" i="3"/>
  <c r="L19" i="3"/>
  <c r="L62" i="3"/>
  <c r="N62" i="3" s="1"/>
  <c r="L83" i="3"/>
  <c r="N83" i="3" s="1"/>
  <c r="L61" i="3"/>
  <c r="N61" i="3" s="1"/>
  <c r="L59" i="3"/>
  <c r="N59" i="3" s="1"/>
  <c r="L77" i="3"/>
  <c r="N77" i="3" s="1"/>
  <c r="L74" i="3"/>
  <c r="L46" i="3"/>
  <c r="N46" i="3" s="1"/>
  <c r="K133" i="3"/>
  <c r="K132" i="3"/>
  <c r="K131" i="3"/>
  <c r="K130" i="3"/>
  <c r="L86" i="3"/>
  <c r="N86" i="3" s="1"/>
  <c r="L63" i="3"/>
  <c r="N63" i="3" s="1"/>
  <c r="L80" i="3"/>
  <c r="N80" i="3" s="1"/>
  <c r="L34" i="3"/>
  <c r="N34" i="3" s="1"/>
  <c r="L78" i="3"/>
  <c r="N78" i="3" s="1"/>
  <c r="L76" i="3"/>
  <c r="N76" i="3" s="1"/>
  <c r="L53" i="3"/>
  <c r="N53" i="3" s="1"/>
  <c r="L55" i="3" l="1"/>
  <c r="N55" i="3" s="1"/>
  <c r="L16" i="3"/>
  <c r="L69" i="3"/>
  <c r="N69" i="3" s="1"/>
  <c r="L36" i="3"/>
  <c r="N36" i="3" s="1"/>
  <c r="L84" i="3"/>
  <c r="N84" i="3" s="1"/>
  <c r="L42" i="3"/>
  <c r="N42" i="3" s="1"/>
  <c r="L20" i="3"/>
  <c r="L90" i="3"/>
  <c r="N90" i="3" s="1"/>
  <c r="L24" i="3"/>
  <c r="L27" i="3"/>
  <c r="N27" i="3" s="1"/>
  <c r="L33" i="3"/>
  <c r="N33" i="3" s="1"/>
  <c r="L41" i="3"/>
  <c r="N41" i="3" s="1"/>
  <c r="L51" i="3"/>
  <c r="L60" i="3"/>
  <c r="N60" i="3" s="1"/>
  <c r="L57" i="3"/>
  <c r="N57" i="3" s="1"/>
  <c r="L85" i="3"/>
  <c r="N85" i="3" s="1"/>
  <c r="L22" i="3"/>
  <c r="L75" i="3"/>
  <c r="N75" i="3" s="1"/>
  <c r="L82" i="3"/>
  <c r="N82" i="3" s="1"/>
  <c r="L39" i="3"/>
  <c r="N39" i="3" s="1"/>
  <c r="L88" i="3"/>
  <c r="N88" i="3" s="1"/>
  <c r="L25" i="3"/>
  <c r="N25" i="3" s="1"/>
  <c r="L71" i="3"/>
  <c r="N71" i="3" s="1"/>
  <c r="L28" i="3"/>
  <c r="N28" i="3" s="1"/>
  <c r="L32" i="3"/>
  <c r="N32" i="3" s="1"/>
  <c r="L38" i="3"/>
  <c r="N38" i="3" s="1"/>
  <c r="L45" i="3"/>
  <c r="N45" i="3" s="1"/>
  <c r="L73" i="3"/>
  <c r="N73" i="3" s="1"/>
  <c r="L58" i="3"/>
  <c r="N58" i="3" s="1"/>
  <c r="E38" i="2"/>
  <c r="E37" i="2"/>
  <c r="E39" i="2"/>
  <c r="E36" i="2"/>
  <c r="E33" i="2"/>
  <c r="E31" i="2"/>
  <c r="E30" i="2"/>
  <c r="E29" i="2"/>
  <c r="E28" i="2"/>
  <c r="E27" i="2"/>
  <c r="E16" i="2"/>
  <c r="E17" i="2"/>
  <c r="E14" i="2"/>
  <c r="E13" i="2"/>
  <c r="E15" i="2"/>
  <c r="E12" i="2"/>
  <c r="B9" i="2"/>
  <c r="B8" i="2"/>
  <c r="B7" i="2"/>
  <c r="B6" i="2"/>
  <c r="N74" i="3"/>
  <c r="N50" i="3"/>
  <c r="N51" i="3"/>
  <c r="K146" i="3"/>
  <c r="K145" i="3"/>
  <c r="K144" i="3"/>
  <c r="K143" i="3"/>
  <c r="K120" i="3"/>
  <c r="K119" i="3"/>
  <c r="K118" i="3"/>
  <c r="K117" i="3"/>
  <c r="K107" i="3"/>
  <c r="K106" i="3"/>
  <c r="K105" i="3"/>
  <c r="K104" i="3"/>
  <c r="K94" i="3"/>
  <c r="K93" i="3"/>
  <c r="K92" i="3"/>
  <c r="K91" i="3"/>
  <c r="K81" i="3"/>
  <c r="K80" i="3"/>
  <c r="K79" i="3"/>
  <c r="K78" i="3"/>
  <c r="K68" i="3"/>
  <c r="K67" i="3"/>
  <c r="K66" i="3"/>
  <c r="K65" i="3"/>
  <c r="K55" i="3"/>
  <c r="K54" i="3"/>
  <c r="K53" i="3"/>
  <c r="K52" i="3"/>
  <c r="K42" i="3"/>
  <c r="K41" i="3"/>
  <c r="K40" i="3"/>
  <c r="K39" i="3"/>
  <c r="K29" i="3"/>
  <c r="K28" i="3"/>
  <c r="K27" i="3"/>
  <c r="K26" i="3"/>
  <c r="K13" i="3"/>
  <c r="K14" i="3"/>
  <c r="K15" i="3"/>
  <c r="K16" i="3"/>
  <c r="K147" i="3"/>
  <c r="K3" i="3"/>
  <c r="K49" i="3"/>
  <c r="K83" i="3"/>
  <c r="K84" i="3"/>
  <c r="K85" i="3"/>
  <c r="K86" i="3"/>
  <c r="K87" i="3"/>
  <c r="K88" i="3"/>
  <c r="K89" i="3"/>
  <c r="K90" i="3"/>
  <c r="K96" i="3"/>
  <c r="K97" i="3"/>
  <c r="K98" i="3"/>
  <c r="K99" i="3"/>
  <c r="K100" i="3"/>
  <c r="K101" i="3"/>
  <c r="K102" i="3"/>
  <c r="K103" i="3"/>
  <c r="K109" i="3"/>
  <c r="K110" i="3"/>
  <c r="K111" i="3"/>
  <c r="K112" i="3"/>
  <c r="K113" i="3"/>
  <c r="K114" i="3"/>
  <c r="K115" i="3"/>
  <c r="K116" i="3"/>
  <c r="K122" i="3"/>
  <c r="K123" i="3"/>
  <c r="K124" i="3"/>
  <c r="K125" i="3"/>
  <c r="K126" i="3"/>
  <c r="K127" i="3"/>
  <c r="K128" i="3"/>
  <c r="K129" i="3"/>
  <c r="K135" i="3"/>
  <c r="K136" i="3"/>
  <c r="K137" i="3"/>
  <c r="K138" i="3"/>
  <c r="K139" i="3"/>
  <c r="K140" i="3"/>
  <c r="K141" i="3"/>
  <c r="K142" i="3"/>
  <c r="K2" i="3"/>
  <c r="L23" i="3"/>
  <c r="N23" i="3" s="1"/>
  <c r="L21" i="3"/>
  <c r="N21" i="3" s="1"/>
  <c r="L17" i="3"/>
  <c r="E32" i="2" l="1"/>
  <c r="E18" i="2"/>
  <c r="E34" i="2"/>
  <c r="E35" i="2"/>
  <c r="N19" i="3"/>
  <c r="N17" i="3"/>
  <c r="N24" i="3"/>
  <c r="N22" i="3"/>
  <c r="N20" i="3"/>
  <c r="N18" i="3"/>
  <c r="N16" i="3"/>
  <c r="C24" i="3"/>
  <c r="K24" i="3" s="1"/>
  <c r="E40" i="2" l="1"/>
  <c r="E11" i="2" s="1"/>
  <c r="C10" i="2"/>
  <c r="C11" i="2" s="1"/>
  <c r="C5" i="2"/>
  <c r="C9" i="2" s="1"/>
  <c r="C4" i="2"/>
  <c r="C8" i="2" s="1"/>
  <c r="C3" i="2"/>
  <c r="C2" i="2"/>
  <c r="C6" i="2" s="1"/>
  <c r="C52" i="2" l="1"/>
  <c r="C48" i="2"/>
  <c r="C50" i="2" s="1"/>
  <c r="C51" i="2" s="1"/>
  <c r="D11" i="2"/>
  <c r="C7" i="2"/>
  <c r="C42" i="2"/>
  <c r="E60" i="2"/>
  <c r="C66" i="2" l="1"/>
  <c r="C62" i="2"/>
  <c r="E62" i="2" s="1"/>
  <c r="C63" i="2"/>
  <c r="C56" i="2"/>
  <c r="E56" i="2" s="1"/>
  <c r="C59" i="2"/>
  <c r="E59" i="2" s="1"/>
  <c r="C57" i="2"/>
  <c r="C54" i="2"/>
  <c r="E54" i="2" s="1"/>
  <c r="C53" i="2"/>
  <c r="E53" i="2" s="1"/>
  <c r="C49" i="2"/>
  <c r="E49" i="2" s="1"/>
  <c r="E52" i="2"/>
  <c r="C45" i="2"/>
  <c r="C41" i="2"/>
  <c r="E41" i="2" s="1"/>
  <c r="E63" i="2" l="1"/>
  <c r="C65" i="2"/>
  <c r="E65" i="2" s="1"/>
  <c r="C64" i="2"/>
  <c r="E64" i="2" s="1"/>
  <c r="E57" i="2"/>
  <c r="C58" i="2"/>
  <c r="E58" i="2" s="1"/>
  <c r="E66" i="2"/>
  <c r="C67" i="2"/>
  <c r="E67" i="2" s="1"/>
  <c r="C68" i="2"/>
  <c r="E68" i="2" s="1"/>
  <c r="E48" i="2"/>
  <c r="C44" i="2"/>
  <c r="E44" i="2" s="1"/>
  <c r="C43" i="2"/>
  <c r="E43" i="2" s="1"/>
  <c r="E42" i="2"/>
  <c r="C46" i="2"/>
  <c r="E46" i="2" s="1"/>
  <c r="E45" i="2"/>
  <c r="E61" i="2" l="1"/>
  <c r="E69" i="2"/>
  <c r="E51" i="2"/>
  <c r="E50" i="2"/>
  <c r="E47" i="2"/>
  <c r="D2" i="2" s="1"/>
  <c r="E2" i="2" s="1"/>
  <c r="E6" i="2" l="1"/>
  <c r="D6" i="2" s="1"/>
  <c r="E55" i="2"/>
  <c r="D3" i="2" l="1"/>
  <c r="E3" i="2" s="1"/>
  <c r="E7" i="2" s="1"/>
  <c r="D7" i="2" s="1"/>
  <c r="D5" i="2"/>
  <c r="E5" i="2" s="1"/>
  <c r="E9" i="2" s="1"/>
  <c r="D9" i="2" s="1"/>
  <c r="D4" i="2"/>
  <c r="E4" i="2" s="1"/>
  <c r="E8" i="2" s="1"/>
  <c r="D8" i="2" s="1"/>
  <c r="G3" i="1" l="1"/>
  <c r="C11" i="3"/>
  <c r="K11" i="3" s="1"/>
  <c r="J3" i="1" l="1"/>
  <c r="C44" i="3"/>
  <c r="K44" i="3" s="1"/>
  <c r="C31" i="3"/>
  <c r="K31" i="3" s="1"/>
  <c r="C18" i="3"/>
  <c r="K18" i="3" s="1"/>
  <c r="C57" i="3"/>
  <c r="K57" i="3" s="1"/>
  <c r="C70" i="3"/>
  <c r="K70" i="3" s="1"/>
  <c r="C48" i="3"/>
  <c r="K48" i="3" s="1"/>
  <c r="C35" i="3"/>
  <c r="K35" i="3" s="1"/>
  <c r="C22" i="3"/>
  <c r="K22" i="3" s="1"/>
  <c r="C61" i="3"/>
  <c r="K61" i="3" s="1"/>
  <c r="C74" i="3"/>
  <c r="K74" i="3" s="1"/>
  <c r="C51" i="3"/>
  <c r="K51" i="3" s="1"/>
  <c r="C38" i="3"/>
  <c r="K38" i="3" s="1"/>
  <c r="C25" i="3"/>
  <c r="K25" i="3" s="1"/>
  <c r="C64" i="3"/>
  <c r="K64" i="3" s="1"/>
  <c r="C77" i="3"/>
  <c r="K77" i="3" s="1"/>
  <c r="C47" i="3"/>
  <c r="K47" i="3" s="1"/>
  <c r="C34" i="3"/>
  <c r="K34" i="3" s="1"/>
  <c r="C21" i="3"/>
  <c r="K21" i="3" s="1"/>
  <c r="C60" i="3"/>
  <c r="K60" i="3" s="1"/>
  <c r="C73" i="3"/>
  <c r="K73" i="3" s="1"/>
  <c r="C50" i="3"/>
  <c r="C37" i="3"/>
  <c r="K37" i="3" s="1"/>
  <c r="C63" i="3"/>
  <c r="K63" i="3" s="1"/>
  <c r="C76" i="3"/>
  <c r="K76" i="3" s="1"/>
  <c r="C46" i="3"/>
  <c r="K46" i="3" s="1"/>
  <c r="C33" i="3"/>
  <c r="K33" i="3" s="1"/>
  <c r="C20" i="3"/>
  <c r="K20" i="3" s="1"/>
  <c r="C59" i="3"/>
  <c r="K59" i="3" s="1"/>
  <c r="C72" i="3"/>
  <c r="K72" i="3" s="1"/>
  <c r="C45" i="3"/>
  <c r="K45" i="3" s="1"/>
  <c r="C32" i="3"/>
  <c r="K32" i="3" s="1"/>
  <c r="C19" i="3"/>
  <c r="K19" i="3" s="1"/>
  <c r="C58" i="3"/>
  <c r="K58" i="3" s="1"/>
  <c r="C71" i="3"/>
  <c r="K71" i="3" s="1"/>
  <c r="C36" i="3"/>
  <c r="C23" i="3"/>
  <c r="C62" i="3"/>
  <c r="C75" i="3"/>
  <c r="C12" i="3"/>
  <c r="K12" i="3" s="1"/>
  <c r="C10" i="3"/>
  <c r="C9" i="3"/>
  <c r="K9" i="3" s="1"/>
  <c r="C8" i="3"/>
  <c r="K8" i="3" s="1"/>
  <c r="C7" i="3"/>
  <c r="K7" i="3" s="1"/>
  <c r="C6" i="3"/>
  <c r="K6" i="3" s="1"/>
  <c r="C5" i="3"/>
  <c r="K5" i="3" s="1"/>
  <c r="K10" i="3" l="1"/>
  <c r="L4" i="3"/>
  <c r="K23" i="3"/>
  <c r="L6" i="3"/>
  <c r="N6" i="3" s="1"/>
  <c r="K36" i="3"/>
  <c r="L8" i="3"/>
  <c r="N8" i="3" s="1"/>
  <c r="K75" i="3"/>
  <c r="L14" i="3"/>
  <c r="N14" i="3" s="1"/>
  <c r="K62" i="3"/>
  <c r="L12" i="3"/>
  <c r="N12" i="3" s="1"/>
  <c r="K50" i="3"/>
  <c r="L10" i="3"/>
  <c r="N10" i="3" s="1"/>
  <c r="L5" i="3"/>
  <c r="N5" i="3" s="1"/>
  <c r="N4" i="3"/>
  <c r="G4" i="1" s="1"/>
  <c r="G14" i="1" s="1"/>
  <c r="L9" i="3"/>
  <c r="N9" i="3" s="1"/>
  <c r="L7" i="3"/>
  <c r="N7" i="3" s="1"/>
  <c r="L15" i="3"/>
  <c r="N15" i="3" s="1"/>
  <c r="L13" i="3"/>
  <c r="N13" i="3" s="1"/>
  <c r="L11" i="3"/>
  <c r="N11" i="3" s="1"/>
  <c r="G23" i="1"/>
  <c r="J23" i="1" l="1"/>
  <c r="K148" i="3"/>
  <c r="N96" i="3" s="1"/>
  <c r="G27" i="1" l="1"/>
  <c r="J27" i="1" s="1"/>
  <c r="J4" i="1"/>
  <c r="J14" i="1" l="1"/>
  <c r="G28" i="1"/>
  <c r="J28" i="1" s="1"/>
  <c r="G29" i="1" l="1"/>
  <c r="J29" i="1" l="1"/>
  <c r="G2" i="1"/>
  <c r="J2" i="1" s="1"/>
</calcChain>
</file>

<file path=xl/sharedStrings.xml><?xml version="1.0" encoding="utf-8"?>
<sst xmlns="http://schemas.openxmlformats.org/spreadsheetml/2006/main" count="1793" uniqueCount="823">
  <si>
    <t>к-т</t>
  </si>
  <si>
    <t>Ед. изм.</t>
  </si>
  <si>
    <t>Стоимость, руб.</t>
  </si>
  <si>
    <t>Сборка модулей</t>
  </si>
  <si>
    <t>-</t>
  </si>
  <si>
    <t>Разметка и вынос осей</t>
  </si>
  <si>
    <t>чел/час</t>
  </si>
  <si>
    <t>Винтовые сваи диам.114мм L=3,5м.</t>
  </si>
  <si>
    <t>шт</t>
  </si>
  <si>
    <t>Буроям</t>
  </si>
  <si>
    <t>маш/час</t>
  </si>
  <si>
    <t>Монтаж свай винтовых</t>
  </si>
  <si>
    <t>Монтаж металлоконструкций обвязки оголовков свай</t>
  </si>
  <si>
    <t>т</t>
  </si>
  <si>
    <t>Металлоконструкции обвязки оголовков свай из швеллера 20П</t>
  </si>
  <si>
    <t>ИТОГО по разделу:</t>
  </si>
  <si>
    <t>м2</t>
  </si>
  <si>
    <t>тн</t>
  </si>
  <si>
    <t>м3</t>
  </si>
  <si>
    <t>Песчанно-гравийная смесь</t>
  </si>
  <si>
    <t>Устройство подстилающих слоев песчанно-гравийных</t>
  </si>
  <si>
    <t>Устройство дорожных покрытий из сборных прямоугольных железобетонных плит</t>
  </si>
  <si>
    <t>Плиты дорожные 2П30.18.30 /бетон В22,5 (М300), объем 0,88 м3, расход ар-ры 46,48 кг/ (ГОСТ 21924.2-84);</t>
  </si>
  <si>
    <t>Устройство ленточного железобетонного фундамента 0,3х0,5м</t>
  </si>
  <si>
    <t>Бетон В15</t>
  </si>
  <si>
    <t>Арматура А-III</t>
  </si>
  <si>
    <t>без фундамента</t>
  </si>
  <si>
    <t>Этажность</t>
  </si>
  <si>
    <t>Бурение скважин диам.100-200мм с погружением обсадной трубы</t>
  </si>
  <si>
    <t>Обсадная труба Ду 203х6мм</t>
  </si>
  <si>
    <t>Заполнение полых свай бетоном</t>
  </si>
  <si>
    <t>Бетон В 20</t>
  </si>
  <si>
    <t>Антикорозионная защита оголовков свай</t>
  </si>
  <si>
    <t>Грунтовка ГФ-021</t>
  </si>
  <si>
    <t>Мастика "Вектор" 0,25 кг/м2</t>
  </si>
  <si>
    <t>Цена за 1м2, руб</t>
  </si>
  <si>
    <t>Монтаж модулей</t>
  </si>
  <si>
    <t>Общая стоимость, руб</t>
  </si>
  <si>
    <t>Типоразмер 6,229х2,434 - 150/200/200 с монтажём</t>
  </si>
  <si>
    <t>Полный модуль,  б=100мм</t>
  </si>
  <si>
    <t>Модуль без 1 длинной стороны,  б=100мм</t>
  </si>
  <si>
    <t>Модуль без 1 короткой стороны,  б=100мм</t>
  </si>
  <si>
    <t>Модуль без 2 длинных сторон,  б=100мм</t>
  </si>
  <si>
    <t>Модуль без 2 коротких сторон,  б=100мм</t>
  </si>
  <si>
    <t>Модуль без 1 длинной и 1короткой стороны,  б=100мм</t>
  </si>
  <si>
    <t>Модуль без 2 длинных и 1короткой стороны,  б=100мм</t>
  </si>
  <si>
    <t>Модуль без 2 коротких и 1длинной стороны,  б=100мм</t>
  </si>
  <si>
    <t>Полный модуль,  б=150мм</t>
  </si>
  <si>
    <t>Модуль без 1 длинной стороны,  б=150мм</t>
  </si>
  <si>
    <t>Модуль без 1 короткой стороны,  б=150мм</t>
  </si>
  <si>
    <t>Модуль без 2 длинных сторон,  б=150мм</t>
  </si>
  <si>
    <t>Модуль без 2 коротких сторон,  б=150мм</t>
  </si>
  <si>
    <t>Модуль без 1 длинной и 1короткой стороны,  б=150мм</t>
  </si>
  <si>
    <t>Модуль без 2 длинных и 1короткой стороны,  б=150мм</t>
  </si>
  <si>
    <t>Модуль без 2 коротких и 1длинной стороны,  б=150мм</t>
  </si>
  <si>
    <t>Полный модуль,  б=200мм</t>
  </si>
  <si>
    <t>Модуль без 1 длинной стороны,  б=200мм</t>
  </si>
  <si>
    <t>Модуль без 1 короткой стороны,  б=200мм</t>
  </si>
  <si>
    <t>Модуль без 2 длинных сторон,  б=200мм</t>
  </si>
  <si>
    <t>Модуль без 2 коротких сторон,  б=200мм</t>
  </si>
  <si>
    <t>Модуль без 1 длинной и 1короткой стороны,  б=200мм</t>
  </si>
  <si>
    <t>Модуль без 2 длинных и 1короткой стороны,  б=200мм</t>
  </si>
  <si>
    <t>Модуль без 2 коротких и 1длинной стороны,  б=200мм</t>
  </si>
  <si>
    <t>Полный модуль,  б=250мм</t>
  </si>
  <si>
    <t>Модуль без 1 длинной стороны,  б=250мм</t>
  </si>
  <si>
    <t>Модуль без 1 короткой стороны,  б=250мм</t>
  </si>
  <si>
    <t>Модуль без 2 длинных сторон,  б=250мм</t>
  </si>
  <si>
    <t>Модуль без 2 коротких сторон,  б=250мм</t>
  </si>
  <si>
    <t>Модуль без 1 длинной и 1короткой стороны,  б=250мм</t>
  </si>
  <si>
    <t>Модуль без 2 длинных и 1короткой стороны,  б=250мм</t>
  </si>
  <si>
    <t>Модуль без 2 коротких и 1длинной стороны,  б=250мм</t>
  </si>
  <si>
    <t>Полный модуль,  200/300/250</t>
  </si>
  <si>
    <t>Модуль без 1 длинной стороны,  200/300/250</t>
  </si>
  <si>
    <t>Модуль без 1 короткой стороны,  200/300/250</t>
  </si>
  <si>
    <t>Модуль без 2 длинных сторон,  200/300/250</t>
  </si>
  <si>
    <t>Модуль без 2 коротких сторон,  200/300/250</t>
  </si>
  <si>
    <t>Модуль без 1 длинной и 1короткой стороны,  200/300/250</t>
  </si>
  <si>
    <t>Модуль без 2 длинных и 1короткой стороны,  200/300/250</t>
  </si>
  <si>
    <t>Модуль без 2 коротких и 1длинной стороны,  200/300/250</t>
  </si>
  <si>
    <t>Полный модуль,  150/200/200</t>
  </si>
  <si>
    <t>Модуль без 1 длинной стороны,  150/200/200</t>
  </si>
  <si>
    <t>Модуль без 1 короткой стороны,  150/200/200</t>
  </si>
  <si>
    <t>Модуль без 2 длинных сторон,  150/200/200</t>
  </si>
  <si>
    <t>Модуль без 2 коротких сторон,  150/200/200</t>
  </si>
  <si>
    <t>Модуль без 1 длинной и 1короткой стороны,  150/200/200</t>
  </si>
  <si>
    <t>Модуль без 2 длинных и 1короткой стороны,  150/200/200</t>
  </si>
  <si>
    <t>Модуль без 2 коротких и 1длинной стороны,  150/200/200</t>
  </si>
  <si>
    <t>Полный модуль,  150/200/150</t>
  </si>
  <si>
    <t>Модуль без 1 длинной стороны,  150/200/150</t>
  </si>
  <si>
    <t>Модуль без 1 короткой стороны,  150/200/150</t>
  </si>
  <si>
    <t>Модуль без 2 длинных сторон,  150/200/150</t>
  </si>
  <si>
    <t>Модуль без 2 коротких сторон,  150/200/150</t>
  </si>
  <si>
    <t>Модуль без 1 длинной и 1короткой стороны,  150/200/150</t>
  </si>
  <si>
    <t>Модуль без 2 длинных и 1короткой стороны,  150/200/150</t>
  </si>
  <si>
    <t>Модуль без 2 коротких и 1длинной стороны,  150/200/150</t>
  </si>
  <si>
    <t>Полный модуль,  200/250/250</t>
  </si>
  <si>
    <t>Модуль без 1 длинной стороны,  200/250/250</t>
  </si>
  <si>
    <t>Модуль без 1 короткой стороны,  200/250/250</t>
  </si>
  <si>
    <t>Модуль без 2 длинных сторон,  200/250/250</t>
  </si>
  <si>
    <t>Модуль без 2 коротких сторон,  200/250/250</t>
  </si>
  <si>
    <t>Модуль без 1 длинной и 1короткой стороны,  200/250/250</t>
  </si>
  <si>
    <t>Модуль без 2 длинных и 1короткой стороны,  200/250/250</t>
  </si>
  <si>
    <t>Модуль без 2 коротких и 1длинной стороны,  200/250/250</t>
  </si>
  <si>
    <t>Полный модуль,  100/150/150</t>
  </si>
  <si>
    <t>Модуль без 1 длинной стороны,  100/150/150</t>
  </si>
  <si>
    <t>Модуль без 1 короткой стороны,  100/150/150</t>
  </si>
  <si>
    <t>Модуль без 2 длинных сторон,  100/150/150</t>
  </si>
  <si>
    <t>Модуль без 2 коротких сторон,  100/150/150</t>
  </si>
  <si>
    <t>Модуль без 1 длинной и 1короткой стороны, 100/150/150</t>
  </si>
  <si>
    <t>Модуль без 2 длинных и 1короткой стороны,  100/150/150</t>
  </si>
  <si>
    <t>Модуль без 2 коротких и 1длинной стороны,  100/150/150</t>
  </si>
  <si>
    <t>Полный модуль,  100/150/100</t>
  </si>
  <si>
    <t>Модуль без 1 длинной стороны,  100/150/100</t>
  </si>
  <si>
    <t>Модуль без 1 короткой стороны,  100/150/100</t>
  </si>
  <si>
    <t>Модуль без 2 длинных сторон,  100/150/100</t>
  </si>
  <si>
    <t>Модуль без 2 коротких сторон,  100/150/100</t>
  </si>
  <si>
    <t>Модуль без 1 длинной и 1короткой стороны, 100/150/100</t>
  </si>
  <si>
    <t>Модуль без 2 длинных и 1короткой стороны,  100/150/100</t>
  </si>
  <si>
    <t>Модуль без 2 коротких и 1длинной стороны,  100/150/100</t>
  </si>
  <si>
    <t>Полный модуль,  250/300/300</t>
  </si>
  <si>
    <t>Модуль без 1 длинной стороны,  250/300/300</t>
  </si>
  <si>
    <t>Модуль без 1 короткой стороны,  250/300/300</t>
  </si>
  <si>
    <t>Модуль без 2 длинных сторон,  250/300/300</t>
  </si>
  <si>
    <t>Модуль без 2 коротких сторон,  250/300/300</t>
  </si>
  <si>
    <t>Модуль без 1 длинной и 1короткой стороны,  250/300/300</t>
  </si>
  <si>
    <t>Модуль без 2 длинных и 1короткой стороны,  250/300/300</t>
  </si>
  <si>
    <t>Модуль без 2 коротких и 1длинной стороны,  250/300/300</t>
  </si>
  <si>
    <t>Типоразмер  - 100/100/100</t>
  </si>
  <si>
    <t>Типоразмер  - 150/150/150</t>
  </si>
  <si>
    <t>Типоразмер  - 200/200/200</t>
  </si>
  <si>
    <t>Типоразмер  - 250/250/250</t>
  </si>
  <si>
    <t>Типоразмер  - 200/300/250</t>
  </si>
  <si>
    <t>Типоразмер  - 150/200/200</t>
  </si>
  <si>
    <t>Типоразмер  - 150/200/150</t>
  </si>
  <si>
    <t>Типоразмер  - 200/250/250</t>
  </si>
  <si>
    <t>Типоразмер  - 100/150/150</t>
  </si>
  <si>
    <t>Типоразмер  - 100/150/100</t>
  </si>
  <si>
    <t>Типоразмер  - 250/300/300</t>
  </si>
  <si>
    <t>Цена, руб., 6,229х2,434м</t>
  </si>
  <si>
    <t>Цена, руб., 6х3м</t>
  </si>
  <si>
    <t>Цена, руб., 6,223х3м</t>
  </si>
  <si>
    <t>Цена, руб., 8х3м</t>
  </si>
  <si>
    <t>Кол.-во 6х3м</t>
  </si>
  <si>
    <t>Кол.-во 6,229х2,434 м</t>
  </si>
  <si>
    <t>Кассета кровли</t>
  </si>
  <si>
    <t>Кассета пола</t>
  </si>
  <si>
    <t>Тамбур 2х2</t>
  </si>
  <si>
    <t>Тамбур 2х1,5</t>
  </si>
  <si>
    <t>Типоразмер  6,229х2,434- 100/100/100 с монтажём</t>
  </si>
  <si>
    <t>Типоразмер 6,229х2,434  - 150/150/150 с монтажём</t>
  </si>
  <si>
    <t>Типоразмер 6,229х2,434  - 100/100/100 без монтажа</t>
  </si>
  <si>
    <t>Типоразмер  6,229х2,434 - 150/150/150 без монтажа</t>
  </si>
  <si>
    <t>Типоразмер 6,229х2,434  - 200/200/200 с монтажём</t>
  </si>
  <si>
    <t>Типоразмер 6,229х2,434  - 200/200/200 без монтажа</t>
  </si>
  <si>
    <t>Типоразмер 6,229х2,434  - 250/250/250 с монтажём</t>
  </si>
  <si>
    <t>Типоразмер 6,229х2,434  - 250/250/250 без монтажа</t>
  </si>
  <si>
    <t>Типоразмер 6,229х2,434  - 200/300/250 с монтажём</t>
  </si>
  <si>
    <t>Типоразмер 6,229х2,434  - 200/300/250 без монтажа</t>
  </si>
  <si>
    <t>Типоразмер 6,229х2,434  - 150/200/200 без монтажа</t>
  </si>
  <si>
    <t>Типоразмер 6,229х2,434  - 150/200/150 с монтажём</t>
  </si>
  <si>
    <t>Типоразмер 6,229х2,434  - 150/200/150 без монтажа</t>
  </si>
  <si>
    <t>Типоразмер 6,229х2,434  - 200/250/250 с монтажём</t>
  </si>
  <si>
    <t>Типоразмер 6,229х2,434  - 200/250/250 без монтажа</t>
  </si>
  <si>
    <t>Типоразмер 6,229х2,434  - 100/150/150 с монтажём</t>
  </si>
  <si>
    <t>Типоразмер 6,229х2,434  - 100/150/150 без монтажа</t>
  </si>
  <si>
    <t>Типоразмер 6,229х2,434  - 100/150/100 с монтажём</t>
  </si>
  <si>
    <t>Типоразмер 6,229х2,434  - 100/150/100 без монтажа</t>
  </si>
  <si>
    <t>Типоразмер  6х3- 100/100/100 с монтажём</t>
  </si>
  <si>
    <t>Типоразмер 6х3  - 100/100/100 без монтажа</t>
  </si>
  <si>
    <t>Типоразмер  6,223х3- 100/100/100 с монтажём</t>
  </si>
  <si>
    <t>Типоразмер 6,223х3  - 100/100/100 без монтажа</t>
  </si>
  <si>
    <t>Фундамент винтовой с монтажём</t>
  </si>
  <si>
    <t>Фундамент из буроопускных свай с монтажём</t>
  </si>
  <si>
    <t>Фундамент из сборных плит с монтажём</t>
  </si>
  <si>
    <t>Фундамент винтовой без монтажа</t>
  </si>
  <si>
    <t>Фундамент из буроопускных свай без монтажа</t>
  </si>
  <si>
    <t>Фундамент из сборных плит без монтажа</t>
  </si>
  <si>
    <t>Фундамент ленточный ж/б без монтажа</t>
  </si>
  <si>
    <t>Фундамент ленточный ж/б с монтажём</t>
  </si>
  <si>
    <t>Типоразмер 6х3  - 150/150/150 с монтажём</t>
  </si>
  <si>
    <t>Типоразмер  6х3 - 150/150/150 без монтажа</t>
  </si>
  <si>
    <t>Типоразмер 6,223х3  - 150/150/150 с монтажём</t>
  </si>
  <si>
    <t>Типоразмер  6,223х3 - 150/150/150 без монтажа</t>
  </si>
  <si>
    <t>Типоразмер 8х3  - 150/150/150 с монтажём</t>
  </si>
  <si>
    <t>Типоразмер  8х3 - 150/150/150 без монтажа</t>
  </si>
  <si>
    <t>Типоразмер 6х3  - 200/200/200 с монтажём</t>
  </si>
  <si>
    <t>Типоразмер 6х3  - 200/200/200 без монтажа</t>
  </si>
  <si>
    <t>Типоразмер 6,223х3  - 200/200/200 с монтажём</t>
  </si>
  <si>
    <t>Типоразмер 6,223х3  - 200/200/200 без монтажа</t>
  </si>
  <si>
    <t>Типоразмер 8х3 - 200/200/200 с монтажём</t>
  </si>
  <si>
    <t>Типоразмер 8х3  - 200/200/200 без монтажа</t>
  </si>
  <si>
    <t>Типоразмер 6х3  - 250/250/250 с монтажём</t>
  </si>
  <si>
    <t>Типоразмер 6х3  - 250/250/250 без монтажа</t>
  </si>
  <si>
    <t>Типоразмер 6х3  - 200/300/250 с монтажём</t>
  </si>
  <si>
    <t>Типоразмер 6х3  - 200/300/250 без монтажа</t>
  </si>
  <si>
    <t>Типоразмер 6х3 - 150/200/200 с монтажём</t>
  </si>
  <si>
    <t>Типоразмер 6х3  - 150/200/200 без монтажа</t>
  </si>
  <si>
    <t>Типоразмер 6,223х3  - 250/250/250 с монтажём</t>
  </si>
  <si>
    <t>Типоразмер 6,223х3  - 250/250/250 без монтажа</t>
  </si>
  <si>
    <t>Типоразмер 6,223х3  - 200/300/250 с монтажём</t>
  </si>
  <si>
    <t>Типоразмер 6,223х3  - 200/300/250 без монтажа</t>
  </si>
  <si>
    <t>Типоразмер 6,223х3 - 150/200/200 с монтажём</t>
  </si>
  <si>
    <t>Типоразмер 6,223х3  - 150/200/200 без монтажа</t>
  </si>
  <si>
    <t>Типоразмер 8х3  - 250/250/250 с монтажём</t>
  </si>
  <si>
    <t>Типоразмер 8х3  - 250/250/250 без монтажа</t>
  </si>
  <si>
    <t>Типоразмер 8х3  - 200/300/250 с монтажём</t>
  </si>
  <si>
    <t>Типоразмер 8х3  - 200/300/250 без монтажа</t>
  </si>
  <si>
    <t>Типоразмер 8х3 - 150/200/200 с монтажём</t>
  </si>
  <si>
    <t>Типоразмер 8х3  - 150/200/200 без монтажа</t>
  </si>
  <si>
    <t>Типоразмер 6х3  - 150/200/150 с монтажём</t>
  </si>
  <si>
    <t>Типоразмер 6х3 - 150/200/150 без монтажа</t>
  </si>
  <si>
    <t>Типоразмер 6х3  - 200/250/250 с монтажём</t>
  </si>
  <si>
    <t>Типоразмер 6х3  - 200/250/250 без монтажа</t>
  </si>
  <si>
    <t>Типоразмер 6х3  - 100/150/150 с монтажём</t>
  </si>
  <si>
    <t>Типоразмер 6х3  - 100/150/150 без монтажа</t>
  </si>
  <si>
    <t>Типоразмер 6,223х3  - 150/200/150 с монтажём</t>
  </si>
  <si>
    <t>Типоразмер 6,223х3 - 150/200/150 без монтажа</t>
  </si>
  <si>
    <t>Типоразмер 6,223х3  - 200/250/250 с монтажём</t>
  </si>
  <si>
    <t>Типоразмер 6,223х3  - 200/250/250 без монтажа</t>
  </si>
  <si>
    <t>Типоразмер 6,223х3  - 100/150/150 с монтажём</t>
  </si>
  <si>
    <t>Типоразмер 6,223х3  - 100/150/150 без монтажа</t>
  </si>
  <si>
    <t>Типоразмер 8х3  - 150/200/150 с монтажём</t>
  </si>
  <si>
    <t>Типоразмер 8х3  - 150/200/150 без монтажа</t>
  </si>
  <si>
    <t>Типоразмер 8х3  - 200/250/250 с монтажём</t>
  </si>
  <si>
    <t>Типоразмер 8х3  - 200/250/250 без монтажа</t>
  </si>
  <si>
    <t>Типоразмер 8х3  - 100/150/150 с монтажём</t>
  </si>
  <si>
    <t>Типоразмер 8х3  - 100/150/150 без монтажа</t>
  </si>
  <si>
    <t>Типоразмер 6х3  - 100/150/100 с монтажём</t>
  </si>
  <si>
    <t>Типоразмер 6х3  - 100/150/100 без монтажа</t>
  </si>
  <si>
    <t>Типоразмер 6,223х3  - 100/150/100 с монтажём</t>
  </si>
  <si>
    <t>Типоразмер 6,223х3  - 100/150/100 без монтажа</t>
  </si>
  <si>
    <t>Типоразмер 8х3  - 100/150/100 с монтажём</t>
  </si>
  <si>
    <t>Типоразмер 8х3  - 100/150/100 без монтажа</t>
  </si>
  <si>
    <t>Типоразмер 6х3  - 250/300/300 с монтажём</t>
  </si>
  <si>
    <t>Типоразмер 6х3  - 250/300/300 без монтажа</t>
  </si>
  <si>
    <t>Типоразмер  8х3- 100/100/100 с монтажём</t>
  </si>
  <si>
    <t>Типоразмер 8х3  - 100/100/100 без монтажа</t>
  </si>
  <si>
    <t>Типоразмер 6,223х3  - 250/300/300 с монтажём</t>
  </si>
  <si>
    <t>Типоразмер 6,223х3  - 250/300/300 без монтажа</t>
  </si>
  <si>
    <t>Типоразмер 8х3  - 250/300/300 с монтажём</t>
  </si>
  <si>
    <t>Типоразмер 8х3  - 250/300/300 без монтажа</t>
  </si>
  <si>
    <t>Укажите тип</t>
  </si>
  <si>
    <t>Укажите количество</t>
  </si>
  <si>
    <t>Укажите тип модулей</t>
  </si>
  <si>
    <t>Укажите тип фундамента</t>
  </si>
  <si>
    <t>Укажите тип и количество</t>
  </si>
  <si>
    <t>Для точного расчёта проставьте объёмы</t>
  </si>
  <si>
    <t>Кол.-во 6,223х3</t>
  </si>
  <si>
    <t>Кол.-во 8х3</t>
  </si>
  <si>
    <t>Монтаж металлоконструкций</t>
  </si>
  <si>
    <t>Конструкции металлические ферм</t>
  </si>
  <si>
    <t>Профлист Н44</t>
  </si>
  <si>
    <t>Устройство водостока</t>
  </si>
  <si>
    <t>м</t>
  </si>
  <si>
    <t>Установка водосточных воронок</t>
  </si>
  <si>
    <t>Воронка водосточная</t>
  </si>
  <si>
    <t>Монтаж конькового нащельника</t>
  </si>
  <si>
    <t>Коньковая планка</t>
  </si>
  <si>
    <t>Подшиф свеса перфорированной планкой</t>
  </si>
  <si>
    <t>Перфорированная планка Софит Snow Bird</t>
  </si>
  <si>
    <t>Крепеж, доборные, пена и тд</t>
  </si>
  <si>
    <t>Пиломатериал, доска</t>
  </si>
  <si>
    <t>Водосток в комплекте с желобами, трубами, крепежом, отводами</t>
  </si>
  <si>
    <t>Монтаж кровли (двухскатная)</t>
  </si>
  <si>
    <t>Кровля с монтажём</t>
  </si>
  <si>
    <t>Кровля без монтажа</t>
  </si>
  <si>
    <t>Двери внутренние стандартные</t>
  </si>
  <si>
    <t>Дверь входная стандарт металлическая</t>
  </si>
  <si>
    <t>Дверь входная двухстворчатая металлическая</t>
  </si>
  <si>
    <t>Двери внутренние двухстворчатая</t>
  </si>
  <si>
    <t>Двери внутренние стандартные металлопласт.</t>
  </si>
  <si>
    <t>Двери внутренние двухстворчать металлопласт.</t>
  </si>
  <si>
    <t>Ворота утеплённые распашные</t>
  </si>
  <si>
    <t>Двери внутренние стандартные с монтажём</t>
  </si>
  <si>
    <t>Дверь входная стандарт металлическая с монтажём</t>
  </si>
  <si>
    <t>Двери внутренние двухстворчатая с монтажём</t>
  </si>
  <si>
    <t>Дверь входная двухстворчатая металлическая с монтажём</t>
  </si>
  <si>
    <t>Двери внутренние стандартные металлопласт. с монтажём</t>
  </si>
  <si>
    <t>Двери внутренние двухстворчать металлопласт. с монтажём</t>
  </si>
  <si>
    <t>Ворота утеплённые распашные с монтажём</t>
  </si>
  <si>
    <t>без дверей</t>
  </si>
  <si>
    <t>Изделие оконное из ПВХ</t>
  </si>
  <si>
    <t>Изделие оконное из ПВХ с монтажём</t>
  </si>
  <si>
    <t>Сетка москитная</t>
  </si>
  <si>
    <t>Сетка москитная с установкой</t>
  </si>
  <si>
    <t>Изделие из алюминиевых витражей</t>
  </si>
  <si>
    <t>Изделие из алюминиевых витражей с монтажём</t>
  </si>
  <si>
    <t>Укажите количество только дополнительных окон</t>
  </si>
  <si>
    <t>Стандартные окна 0,8*1м входят в стоимость коробки</t>
  </si>
  <si>
    <t>Перегородки из сендвич-панелей б=100мм</t>
  </si>
  <si>
    <t>Перегородки из сендвич-панелей б=100мм с монтажём</t>
  </si>
  <si>
    <t>Перегородка из ГКЛ с утеплителем 100мм</t>
  </si>
  <si>
    <t>Перегородка из ГКЛ с утеплителем 100мм с монтажём</t>
  </si>
  <si>
    <t>Перегородка из кирпича б=125мм</t>
  </si>
  <si>
    <t>Перегородка из кирпича б=125мм с монтажём</t>
  </si>
  <si>
    <t>Укажите количество для точного расчёта</t>
  </si>
  <si>
    <t>без перегородок</t>
  </si>
  <si>
    <t>Средневзвешенный показатель</t>
  </si>
  <si>
    <t>маш.-час</t>
  </si>
  <si>
    <t>Аренда автокрана</t>
  </si>
  <si>
    <t>без аренды техники</t>
  </si>
  <si>
    <t>маш-час</t>
  </si>
  <si>
    <t>В колонке "Характеристика" из вплывающих меню нужно выбрать тип расчёта или точный расчёт с последующим внесением известных объёмов и обязательно указать этажность здания</t>
  </si>
  <si>
    <t>Укажите площадь здания</t>
  </si>
  <si>
    <t xml:space="preserve">Укажите количество только дополн. дверей </t>
  </si>
  <si>
    <t>Электрика  (материалы) по типу столовых</t>
  </si>
  <si>
    <t>Электрика (с монтажём) по типу цехов с грузоподъёмными механизмами и системами дымоудаления</t>
  </si>
  <si>
    <t>Электрика  (материалы)  по типу цехов с грузоподъёмными механизмами и системами дымоудаления</t>
  </si>
  <si>
    <t>Электрика (с монтажём) по типу столовых</t>
  </si>
  <si>
    <t>без электрики</t>
  </si>
  <si>
    <t>Электрика  (материалы) по типу складов и гардеробных</t>
  </si>
  <si>
    <t>Электрика (с монтажём) по типу складов и гардеробных</t>
  </si>
  <si>
    <t>Средневзвешенный показатель (материалы)</t>
  </si>
  <si>
    <t>Средневзвешенный показатель (с монтажём)</t>
  </si>
  <si>
    <t>Электрика  (материалы) по типу общежитий, гостиниц, АБК</t>
  </si>
  <si>
    <t>Электрика (с монтажём) по типу общежитий, гостиниц, АБК</t>
  </si>
  <si>
    <t>Водоснабжение и канализация  (материалы) по типу складов и гардеробных</t>
  </si>
  <si>
    <t>Водоснабжение и канализация (с монтажём) по типу складов и гардеробных</t>
  </si>
  <si>
    <t>Водоснабжение и канализация  (материалы) по типу общежитий, гостиниц, АБК</t>
  </si>
  <si>
    <t>Водоснабжение и канализация (с монтажём) по типу общежитий, гостиниц, АБК</t>
  </si>
  <si>
    <t>Водоснабжение и канализация  (материалы) по типу столовых</t>
  </si>
  <si>
    <t>Водоснабжение и канализация (с монтажём) по типу столовых</t>
  </si>
  <si>
    <t>Водоснабжение и канализация  (материалы)  по типу цехов с грузоподъёмными механизмами и системами дымоудаления</t>
  </si>
  <si>
    <t>Водоснабжение и канализация (с монтажём) по типу цехов с грузоподъёмными механизмами и системами дымоудаления</t>
  </si>
  <si>
    <t>Отопление и Вентиляция  (материалы) по типу складов и гардеробных</t>
  </si>
  <si>
    <t>Отопление и Вентиляция (с монтажём) по типу складов и гардеробных</t>
  </si>
  <si>
    <t>Отопление и Вентиляция  (материалы) по типу общежитий, гостиниц, АБК</t>
  </si>
  <si>
    <t>Отопление и Вентиляция (с монтажём) по типу общежитий, гостиниц, АБК</t>
  </si>
  <si>
    <t>Отопление и Вентиляция  (материалы) по типу столовых</t>
  </si>
  <si>
    <t>Отопление и Вентиляция (с монтажём) по типу столовых</t>
  </si>
  <si>
    <t>Отопление и Вентиляция  (материалы)  по типу цехов с грузоподъёмными механизмами и системами дымоудаления</t>
  </si>
  <si>
    <t>Отопление и Вентиляция (с монтажём) по типу цехов с грузоподъёмными механизмами и системами дымоудаления</t>
  </si>
  <si>
    <t>Вентиляция  (материалы) по типу складов и гардеробных</t>
  </si>
  <si>
    <t>Вентиляция (с монтажём) по типу складов и гардеробных</t>
  </si>
  <si>
    <t>Вентиляция  (материалы) по типу общежитий, гостиниц, АБК</t>
  </si>
  <si>
    <t>Вентиляция (с монтажём) по типу общежитий, гостиниц, АБК</t>
  </si>
  <si>
    <t>Вентиляция  (материалы) по типу столовых</t>
  </si>
  <si>
    <t>Вентиляция (с монтажём) по типу столовых</t>
  </si>
  <si>
    <t>Вентиляция  (материалы)  по типу цехов с грузоподъёмными механизмами и системами дымоудаления</t>
  </si>
  <si>
    <t>Вентиляция (с монтажём) по типу цехов с грузоподъёмными механизмами и системами дымоудаления</t>
  </si>
  <si>
    <t>без водоснабжения и канализации</t>
  </si>
  <si>
    <t>Средневзвешенный показатель отопление и вентиляция(материалы)</t>
  </si>
  <si>
    <t>Средневзвешенный показатель отопление и вентиляция (с монтажём)</t>
  </si>
  <si>
    <t>Средневзвешенный показатель вентиляция (материалы)</t>
  </si>
  <si>
    <t>Средневзвешенный показатель вентиляция (с монтажём)</t>
  </si>
  <si>
    <t>без отопления и вентиляции</t>
  </si>
  <si>
    <t>АПС  (материалы) по типу складов и гардеробных</t>
  </si>
  <si>
    <t>АПС (с монтажём) по типу складов и гардеробных</t>
  </si>
  <si>
    <t>АПС  (материалы) по типу общежитий, гостиниц, АБК</t>
  </si>
  <si>
    <t>АПС (с монтажём) по типу общежитий, гостиниц, АБК</t>
  </si>
  <si>
    <t>АПС  (материалы) по типу столовых</t>
  </si>
  <si>
    <t>АПС (с монтажём) по типу столовых</t>
  </si>
  <si>
    <t>АПС  (материалы)  по типу цехов с грузоподъёмными механизмами и системами дымоудаления</t>
  </si>
  <si>
    <t>АПС (с монтажём) по типу цехов с грузоподъёмными механизмами и системами дымоудаления</t>
  </si>
  <si>
    <t>без АПС</t>
  </si>
  <si>
    <t>ОПС  (материалы) по типу складов и гардеробных</t>
  </si>
  <si>
    <t>ОПС (с монтажём) по типу складов и гардеробных</t>
  </si>
  <si>
    <t>ОПС  (материалы) по типу общежитий, гостиниц, АБК</t>
  </si>
  <si>
    <t>ОПС (с монтажём) по типу общежитий, гостиниц, АБК</t>
  </si>
  <si>
    <t>ОПС  (материалы) по типу столовых</t>
  </si>
  <si>
    <t>ОПС (с монтажём) по типу столовых</t>
  </si>
  <si>
    <t>без ОПС</t>
  </si>
  <si>
    <t>СКУД  (материалы) по типу складов и гардеробных</t>
  </si>
  <si>
    <t>СКУД (с монтажём) по типу складов и гардеробных</t>
  </si>
  <si>
    <t>СКУД  (материалы) по типу общежитий, гостиниц, АБК</t>
  </si>
  <si>
    <t>СКУД (с монтажём) по типу общежитий, гостиниц, АБК</t>
  </si>
  <si>
    <t>СКУД  (материалы) по типу столовых</t>
  </si>
  <si>
    <t>СКУД (с монтажём) по типу столовых</t>
  </si>
  <si>
    <t>без СКУД</t>
  </si>
  <si>
    <t>1% в пределах Новосибирска; 7% не далее  50км от крупных городов; 12% - районы крайнего Севера и далее 50км от крупных нас.пунктов</t>
  </si>
  <si>
    <t>СКС  (материалы) по типу складов и гардеробных</t>
  </si>
  <si>
    <t>СКС (с монтажём) по типу складов и гардеробных</t>
  </si>
  <si>
    <t>СКС  (материалы) по типу общежитий, гостиниц, АБК</t>
  </si>
  <si>
    <t>СКС (с монтажём) по типу общежитий, гостиниц, АБК</t>
  </si>
  <si>
    <t>СКС  (материалы) по типу столовых</t>
  </si>
  <si>
    <t>СКС (с монтажём) по типу столовых</t>
  </si>
  <si>
    <t>без СКС</t>
  </si>
  <si>
    <t>Дымоудаление  (материалы) по типу общежитий, гостиниц, АБК</t>
  </si>
  <si>
    <t>Дымоудаление (с монтажём) по типу общежитий, гостиниц, АБК</t>
  </si>
  <si>
    <t>Дымоудаление  (материалы) по типу столовых</t>
  </si>
  <si>
    <t>Дымоудаление (с монтажём) по типу столовых</t>
  </si>
  <si>
    <t>Дымоудаление  (материалы)  по типу цехов с грузоподъёмными механизмами и системами дымоудаления</t>
  </si>
  <si>
    <t>Дымоудаление (с монтажём) по типу цехов с грузоподъёмными механизмами и системами дымоудаления</t>
  </si>
  <si>
    <t>без дымоудаления</t>
  </si>
  <si>
    <t>Проектирование до 50м2</t>
  </si>
  <si>
    <t>Проектирование 3000- 5000м2</t>
  </si>
  <si>
    <t>Проектирование до 1000-3000м2</t>
  </si>
  <si>
    <t>Проектирование до 500-1000м2</t>
  </si>
  <si>
    <t>Проектирование до 100-500м2</t>
  </si>
  <si>
    <t>Проектирование до 50-100м2</t>
  </si>
  <si>
    <t>Проектирование свыше 5000м2</t>
  </si>
  <si>
    <t>Лестница металлическая для двухэтажного здания внутренняя 0,97тн</t>
  </si>
  <si>
    <t>Лестница металлическая для двухэтажного здания эвакуационная 0,7тн</t>
  </si>
  <si>
    <t>Крыльцо металлическое с навесом 0,4тн</t>
  </si>
  <si>
    <t>Прочие металлоконструкции</t>
  </si>
  <si>
    <t>Монтаж прочих металлоконструкций</t>
  </si>
  <si>
    <t>без лестниц и крыльц</t>
  </si>
  <si>
    <t>Лестницы и крыльца с монтажём</t>
  </si>
  <si>
    <t>ВРУ2 Пункт распределительный ПР8503-079 (1200х750х200) напольный с автоматическими выключателями на отходящих линиях: -ВА47-29 1Р С16А - 1шт; ВА47-29 1р С10А - 1шт;АВДТ32 2р 30мА 10А - 6шт;ВА47-29 3р С32 - 2шт;ВА47-29 3р С40А - 2шт;ВА47-29 3р С16А - 4шт</t>
  </si>
  <si>
    <t>ВРУ3 Пункт распределительный ПР8503-079 (1200х750х200) напольный с автоматическими выключателями на отходящих линиях: -ВА47-29 3р С10А - 3шт; ВА47-29 1р С16А - 1шт;АВДТ32 30мА 10А - 4шт; ВА47-29 3р С16А - 1шт; ВА47-29 1р С6 - 1шт</t>
  </si>
  <si>
    <t>ВРУ4 Пункт распределительный ПР8503-079  1200х750х200 напольный с автоматическими выключателями на отходящих линиях:-ВА47-29 1р С6 - 2шт; ВА47-29 3р С32А - 3шт; ВА47-29 3р С16А - 2шт; АВДТ32 30мА 10А - 1шт; ВА47-29 3р С25А - 1шт; ВА57-35-35 Iн=160А - 1шт; ВА47-29 3р С40А - 1шт</t>
  </si>
  <si>
    <t>ППУ Щит распределительный ЩРн-18з-1 36УХЛ3(ИЭК) с автоматическим выключателем на вводе: ВА47-29 3р С32А - 1шт; автоматические выключатели на отходящих линиях: -ВА47-29 3Р С25А; ВА47-29 1р С6А - 2шт</t>
  </si>
  <si>
    <t>ВРУ1 вводно распределительное устройство ВРУ1-19-99 с АВР: ВА57-25-25 Iр=250А - 2шт; счётчик активной эл.энергии - 2шт; тр-ры тока 300/5 - 6шт</t>
  </si>
  <si>
    <t>ЩО1 Щит освещения в составе: бокс ЩРн-18з-1 36УХЛ3(ИЭК), с автоматическим выключателем на вводе ВА47-29 3р С32А - 1шт; с автоматическими выключателями на отходящих линиях: ВА47-29 1р 10А - 2шт; АВДТ32 30мА 6А - 3шт; АВДТ32 30мА 20А - 2шт.</t>
  </si>
  <si>
    <t>ЩО2 Щит освещения в составе: бокс ЩРн-18з-1 36УХЛ3(ИЭК), с автоматическим выключателем на вводе ВА47-29 3р С40А - 1шт; с автоматическими выключателями на отходящих линиях: ВА47-29 1р 10А - 4шт; АВДТ32 30мА 6А - 1шт; АВДТ32 30мА 20А - 3шт;АВДТ32 30мА 32А - 1шт</t>
  </si>
  <si>
    <t>ЩО-3 Щит освещения в составе: бокс ЩРн-18з-1 36УХЛ3(ИЭК), с автоматическим выключателем на вводе ВА47-29 3р С32А - 1шт; с автоматическими выключателями на отходящих линиях: ВА47-29 1р 10А - 2шт; АВДТ32 30мА 6А - 1шт; АВДТ32 30мА 20А - 4шт.</t>
  </si>
  <si>
    <t>ЩО-4 Щит освещения в составе: бокс ЩРн-18з-1 36УХЛ3(ИЭК), с автоматическим выключателем на вводе ВА47-29 3р С32А - 1шт; с автоматическими выключателями на отходящих линиях: ВА47-29 1р 10А - 6шт; ; АВДТ32 30мА 20А - 3шт;</t>
  </si>
  <si>
    <t>ЩАО-1 Щит аварийного освещения в составе: бокс ЩРн-12з-1 36УХЛ3(ИЭК), с автоматическим выключателем на вводе ВА47-29 3р С16А - 1шт; с автоматическими выключателями на отходящих линиях: ВА47-29 1р 10А - 6шт.</t>
  </si>
  <si>
    <t>ЩАО-2 Щит аварийного освещения в составе: бокс ЩРн-12з-1 36УХЛ3(ИЭК), с автоматическим выключателем на вводе ВА47-29 3р С16А - 1шт; с автоматическими выключателями на отходящих линиях: ВА47-29 1р 10А - 6шт.</t>
  </si>
  <si>
    <t>Пускатель электромагнитный Iн=10А  ПМ12-010-30</t>
  </si>
  <si>
    <t>Пускатель электромагнитный Iн=25А  ПМ12-025-30</t>
  </si>
  <si>
    <t>Ящик с понижающим разделительным трансформатором 220/12В ЯТП-025-220/12</t>
  </si>
  <si>
    <t>Светильник с люминесцентными лампами 4х18 ARS/R 418</t>
  </si>
  <si>
    <t>Светильник с люминесцентными лампами 4х18 PRB/R 418</t>
  </si>
  <si>
    <t>Светильник с люминесцентными лампами 4х18 OWP/R 418</t>
  </si>
  <si>
    <t>Светильник с люминесцентными лампами 2х18 ALD218</t>
  </si>
  <si>
    <t>Лампа люминесцентная 18 Вт</t>
  </si>
  <si>
    <t>Светильник с люминесцентной лампой 28Вт Arctic128</t>
  </si>
  <si>
    <t>Лампа люминесцентная 28 Вт</t>
  </si>
  <si>
    <t>Светильник светодиодный  Star NBT 11Led 16</t>
  </si>
  <si>
    <t>Светильник для ламп накаливания 100 Вт RG100</t>
  </si>
  <si>
    <t>Лампа накаливания 100 Вт</t>
  </si>
  <si>
    <t>Прожектор ЖО04-400-001</t>
  </si>
  <si>
    <t>Лампа ДНаТ</t>
  </si>
  <si>
    <t>Световой указатель "Выход" с аккумулятором на 2 часа работы и лампой</t>
  </si>
  <si>
    <t>Выключатель 1 клавишный о/установки IP44</t>
  </si>
  <si>
    <t>Выключатель 1 клавишный о/установки IP20</t>
  </si>
  <si>
    <t>Выключатель 2 клавишный о/установки</t>
  </si>
  <si>
    <t>Башенка напольная</t>
  </si>
  <si>
    <t>Розетка 2к+з (чёрная) ДКС 77482N</t>
  </si>
  <si>
    <t>Розетка одноместная о/установки 2к+з</t>
  </si>
  <si>
    <t>Розетка двухместная о/установки 2к+з</t>
  </si>
  <si>
    <t>Пост управления кнопочный ПКЕ212-2</t>
  </si>
  <si>
    <t>Ст. круг D=8мм оцинк.</t>
  </si>
  <si>
    <t>Полоса ст. 40х5мм</t>
  </si>
  <si>
    <t>Кабель ВВГнг1х25</t>
  </si>
  <si>
    <t>Кабель ВВГнг1х10</t>
  </si>
  <si>
    <t>Кабель ВВГнг 1х4</t>
  </si>
  <si>
    <t>Кабель-канал 25х16 ИЭК</t>
  </si>
  <si>
    <t>Кабель-канал 100х60 ИЭК</t>
  </si>
  <si>
    <t xml:space="preserve">   - Кабель силовой ВВГ нг-ls 2х1,5</t>
  </si>
  <si>
    <t xml:space="preserve">   - Кабель силовой ВВГ нг-ls 3х1,5</t>
  </si>
  <si>
    <t xml:space="preserve">   - Кабель силовой КВВГ нг-ls 3х1,5</t>
  </si>
  <si>
    <t xml:space="preserve">   - Кабель силовой ВВГ нг-ls 3х2,5</t>
  </si>
  <si>
    <t xml:space="preserve">   - Кабель силовой КВВГ нг-ls 5х1,5</t>
  </si>
  <si>
    <t xml:space="preserve">   - Кабель силовой ВВГ нг-ls 5х2,5</t>
  </si>
  <si>
    <t xml:space="preserve">   - Кабель силовой ВВГ нг-ls 5х4,0</t>
  </si>
  <si>
    <t xml:space="preserve">   - Кабель силовой ВВГ нг-ls 5х6,0</t>
  </si>
  <si>
    <t xml:space="preserve">   - Кабель силовой ВВГ нг-ls 5х10,0</t>
  </si>
  <si>
    <t xml:space="preserve">   - Кабель силовой ВВГ нг-ls 5х70</t>
  </si>
  <si>
    <t xml:space="preserve">   - Кабель силовой ВВГ нг-ls 5х150,0</t>
  </si>
  <si>
    <t>Труба гофрированная D=20мм</t>
  </si>
  <si>
    <t>Труба гофрированная D=25мм</t>
  </si>
  <si>
    <t>Труба гофрированная D=32мм</t>
  </si>
  <si>
    <t>Труба гофрированная D=40мм</t>
  </si>
  <si>
    <t>вентилятор канальный 2,2кВт WRW60-35/31-4D</t>
  </si>
  <si>
    <t>вентилятор канальный 1,7кВт WRW60-30/28-4D</t>
  </si>
  <si>
    <t>вентилятор канальный 230Вт WNK250/1</t>
  </si>
  <si>
    <t>вентилятор канальный 157Вт WNK200/1</t>
  </si>
  <si>
    <t>вентилятор радиальный крышный 7,5кВт КРОВ6-7,1-ДУ-В-У1-7,5х1455-220/380</t>
  </si>
  <si>
    <t>монтажный стакан</t>
  </si>
  <si>
    <t>дренажный поддон</t>
  </si>
  <si>
    <t>гибкая вставка для прямоугольных каналов WG60-35</t>
  </si>
  <si>
    <t>гибкая вставка для прямоугольных каналов WG60-30</t>
  </si>
  <si>
    <t>шумоглушитель для прямоугольных воздуховодов SG60-35</t>
  </si>
  <si>
    <t>шумоглушитель для прямоугольных воздуховодов SG60-30</t>
  </si>
  <si>
    <t>шумоглушитель для прямоугольных воздуховодов SGK 250</t>
  </si>
  <si>
    <t>шумоглушитель для прямоугольных воздуховодов SGK 200</t>
  </si>
  <si>
    <t>заслонка регулирующая ZR 60-35</t>
  </si>
  <si>
    <t>заслонка регулирующая ZR 60-30</t>
  </si>
  <si>
    <t>заслонка регулирующая ZRK250</t>
  </si>
  <si>
    <t>заслонка регулирующая ZRK200</t>
  </si>
  <si>
    <t>заслонка регулирующая ZRK160</t>
  </si>
  <si>
    <t>привод воздушной заслонки GDB331.1Е/KF</t>
  </si>
  <si>
    <t>привод воздушной заслонки GMA321.1E</t>
  </si>
  <si>
    <t>привод воздушной заслонки GQD321.1A</t>
  </si>
  <si>
    <t>хомут соединительный SKL250</t>
  </si>
  <si>
    <t>хомут соединительный SKL200</t>
  </si>
  <si>
    <t>подставка под привод PS</t>
  </si>
  <si>
    <t>воздухонагреватель водяной трёхрядный WWN60-35</t>
  </si>
  <si>
    <t>вставка карманная фильтрующая укороченная WFU 60-35 G3</t>
  </si>
  <si>
    <t>фильтр карманный укороченный FKU 60-35</t>
  </si>
  <si>
    <t>диффузор приточный ДПУ-М 100</t>
  </si>
  <si>
    <t>диффузор приточный ДПУ-М 125</t>
  </si>
  <si>
    <t>диффузор приточный ДПУ-М 160</t>
  </si>
  <si>
    <t>диффузор вытяжной  ДПУ-М 100</t>
  </si>
  <si>
    <t>диффузор вытяжной ДПУ-М 125</t>
  </si>
  <si>
    <t>диффузор вытяжной ДПУ-М 160</t>
  </si>
  <si>
    <t>переход 600х300-300х300</t>
  </si>
  <si>
    <t>переход 300х300-300х200</t>
  </si>
  <si>
    <t>переход 300х300-диам.280мм</t>
  </si>
  <si>
    <t>переход 300х300-диам.250мм</t>
  </si>
  <si>
    <t>переход 600х350-300х350</t>
  </si>
  <si>
    <t>переход 300х350-300х200</t>
  </si>
  <si>
    <t>переход 300х200-200х200</t>
  </si>
  <si>
    <t>переход 300х200-250х200</t>
  </si>
  <si>
    <t>переход 250х200-200х200</t>
  </si>
  <si>
    <t>переход 200х200-диам.200мм</t>
  </si>
  <si>
    <t>переход 300х350 - диам.160мм</t>
  </si>
  <si>
    <t>переход 300х350 - диам.200мм</t>
  </si>
  <si>
    <t>переход 300х200- диам.140мм</t>
  </si>
  <si>
    <t>переход диам.250мм - диам.200мм</t>
  </si>
  <si>
    <t>переход диам.250мм - диам.160мм</t>
  </si>
  <si>
    <t>переход диам.200мм - диам.110мм</t>
  </si>
  <si>
    <t>переход диам.200мм - диам.125мм</t>
  </si>
  <si>
    <t>переход диам.200мм - диам.160мм</t>
  </si>
  <si>
    <t>переход диам.160мм - диам.140мм</t>
  </si>
  <si>
    <t>переход диам.140мм - диам.100мм</t>
  </si>
  <si>
    <t>переход диам.160мм - диам.100мм</t>
  </si>
  <si>
    <t>отвод прямой диам.100мм</t>
  </si>
  <si>
    <t>отвод прямой диам.110мм</t>
  </si>
  <si>
    <t>отвод прямой диам.160мм</t>
  </si>
  <si>
    <t>отвод прямой диам.200мм</t>
  </si>
  <si>
    <t>отвод прямой диам.250мм</t>
  </si>
  <si>
    <t>отвод прямой диам.280мм</t>
  </si>
  <si>
    <t>отвод прямой диам.125мм-диам.100мм</t>
  </si>
  <si>
    <t>отвод прямой 300х200</t>
  </si>
  <si>
    <t>зонт диам.200мм</t>
  </si>
  <si>
    <t>зонт диам.280мм</t>
  </si>
  <si>
    <t>зонт диам.400х400мм</t>
  </si>
  <si>
    <t>зонт диам.250х250мм</t>
  </si>
  <si>
    <t>клапан огнезадерживающий с электроприводом диам.100мм</t>
  </si>
  <si>
    <t>клапан огнезадерживающий с электроприводом диам.160мм</t>
  </si>
  <si>
    <t>клапан огнезадерживающий с электроприводом диам.250мм</t>
  </si>
  <si>
    <t>клапан огнезадерживающий с электроприводом диам.280мм</t>
  </si>
  <si>
    <t>клапан огнезадерживающий с электроприводом 300х200</t>
  </si>
  <si>
    <t>клапан огнезадерживающий с электроприводом диам.400ммх400мм</t>
  </si>
  <si>
    <t>клапан дымоудаления ДКС-1-К-РБ-СН-500х400</t>
  </si>
  <si>
    <t>электропривод для клапана дымоудаления DAN2N 2,9Вт</t>
  </si>
  <si>
    <t>решётка воздухозаборная наружная АРН 600х600</t>
  </si>
  <si>
    <t>решётка АМР 300х100</t>
  </si>
  <si>
    <t>решётка декоративная 200х100</t>
  </si>
  <si>
    <t>теплоизоляция Энергофлекс Блэк Стар ДАКТ-Ал 20/1-5</t>
  </si>
  <si>
    <t>рулон</t>
  </si>
  <si>
    <t>противопожарная изоляция б=50мм ROCKWOOL WIRE VAT</t>
  </si>
  <si>
    <t>огнезащитный состав б=1,65мм Interchar 963</t>
  </si>
  <si>
    <t>воздуховод из оцинкованной стали б=0,5мм Ду100мм</t>
  </si>
  <si>
    <t>воздуховод из оцинкованной стали б=0,5мм Ду110мм</t>
  </si>
  <si>
    <t>воздуховод из оцинкованной стали б=0,5мм Ду125мм</t>
  </si>
  <si>
    <t>воздуховод из оцинкованной стали б=0,5мм Ду140мм</t>
  </si>
  <si>
    <t>воздуховод из оцинкованной стали б=0,5мм Ду160мм</t>
  </si>
  <si>
    <t>воздуховод из оцинкованной стали б=0,6мм Ду160мм</t>
  </si>
  <si>
    <t>воздуховод из оцинкованной стали б=0,5мм Ду200мм</t>
  </si>
  <si>
    <t>воздуховод из оцинкованной стали б=0,6мм Ду200мм</t>
  </si>
  <si>
    <t>воздуховод из оцинкованной стали б=1мм Ду200мм</t>
  </si>
  <si>
    <t>воздуховод из оцинкованной стали б=0,6мм Ду250мм</t>
  </si>
  <si>
    <t>воздуховод из оцинкованной стали б=1мм Ду280мм</t>
  </si>
  <si>
    <t>воздуховод из оцинкованной стали б=1мм 250х150</t>
  </si>
  <si>
    <t>воздуховод из оцинкованной стали б=0,5мм 200х200</t>
  </si>
  <si>
    <t>воздуховод из оцинкованной стали б=0,7мм 200х200</t>
  </si>
  <si>
    <t>воздуховод из оцинкованной стали б=0,7мм 300х200</t>
  </si>
  <si>
    <t>воздуховод из оцинкованной стали б=0,7мм 300х300</t>
  </si>
  <si>
    <t>воздуховод из оцинкованной стали б=1мм 400х400</t>
  </si>
  <si>
    <t>воздуховод из оцинкованной стали б=1мм 500х400</t>
  </si>
  <si>
    <t>воздуховод из оцинкованной стали б=1мм 600х400</t>
  </si>
  <si>
    <t>воздуховод из оцинкованной стали б=0,7мм 600х600</t>
  </si>
  <si>
    <t>воздуховод из оцинкованной стали б=0,7мм 600х350</t>
  </si>
  <si>
    <t>Регистр из стальных труб Ду108х3,5 в 2нитки  L=1м</t>
  </si>
  <si>
    <t>Алюминиевые секционные радиаторы , NOVA FLORIDA</t>
  </si>
  <si>
    <t>Труба стальная ВГП Ду 15х2,8 ГОСТ 3262-75</t>
  </si>
  <si>
    <t>Труба стальная ВГП Ду 20х2,8 ГОСТ 3262-75</t>
  </si>
  <si>
    <t>Труба стальная ВГП Ду 25х3,2 ГОСТ 3262-75</t>
  </si>
  <si>
    <t>Труба стальная ВГП Ду 32х3,2 ГОСТ 3262-75</t>
  </si>
  <si>
    <t>Труба стальная ВГП Ду 40х3,5 ГОСТ 3262-75</t>
  </si>
  <si>
    <t>Труба стальная ВГП Ду 50х3,2 ГОСТ 3262-75</t>
  </si>
  <si>
    <t>Кран шаровый латунный никелированный полнопроходной муфтовый  Danfoss д=25мм</t>
  </si>
  <si>
    <t>Кран шаровый латунный никелированный полнопроходной муфтовый  Danfoss Ду 15мм</t>
  </si>
  <si>
    <t>Терморегулирующий вентиль угловой Ру=10 бар, Tmax=120°С,</t>
  </si>
  <si>
    <t>Запорный вентиль угловой Ру=10 бар, Tmax=120°С,</t>
  </si>
  <si>
    <t>Термоэлемент с выносным датчиком жидкости</t>
  </si>
  <si>
    <t>Автоматический балансировочный клапан в комплекте с импульсной трубкой
длиной 1,5 м и дренажным краном, Ру=10 бар, Tmax=120 °С, Д=20мм</t>
  </si>
  <si>
    <t>Кран шаровый латунный никелированный полнопроходной муфтовый  Danfoss д=20мм</t>
  </si>
  <si>
    <t>Кран шаровый латунный никелированный полнопроходной муфтовый  Danfoss д=20мм со спускным клапаном</t>
  </si>
  <si>
    <t>Кран шаровый латунный никелированный полнопроходной муфтовый  Danfoss д=15мм со спускным клапаном</t>
  </si>
  <si>
    <t>Кран шаровый латунный никелированный полнопроходной муфтовый  Danfoss д=40мм</t>
  </si>
  <si>
    <t xml:space="preserve">Воздухоотводчик автоматический Ду15 (пр. класс 0812012190) </t>
  </si>
  <si>
    <t>Трубная теплоизоляция "Энергофлекс" д=15мм, б=13мм</t>
  </si>
  <si>
    <t>Трубная теплоизоляция "Энергофлекс" д=20мм, б=20мм</t>
  </si>
  <si>
    <t>Трубная теплоизоляция "Энергофлекс" д=25мм, б=20мм</t>
  </si>
  <si>
    <t>Энергофлекс толщ.20мм Д=35мм</t>
  </si>
  <si>
    <t>Энергофлекс толщ.20мм Д=42мм</t>
  </si>
  <si>
    <t>Энергофлекс толщ.20мм Д=48мм</t>
  </si>
  <si>
    <t>кг</t>
  </si>
  <si>
    <t>Эмаль ПФ-115</t>
  </si>
  <si>
    <t>Антикорозионное покрытие "Вектор"</t>
  </si>
  <si>
    <t>Крепёжные изделия</t>
  </si>
  <si>
    <t>ARISTON. НАСТЕННЫЕ ВОДОНАГРЕВАТЕЛИ ABS VELIS POWER 15л</t>
  </si>
  <si>
    <t>ARISTON. НАСТЕННЫЕ ВОДОНАГРЕВАТЕЛИ ABS VELIS POWER 50л</t>
  </si>
  <si>
    <t>ARISTON. НАСТЕННЫЕ ВОДОНАГРЕВАТЕЛИ ABS VELIS POWER 100л</t>
  </si>
  <si>
    <t>Труба полипропиленовая армированная стекловолокном +95С D 15х3.4 Firat</t>
  </si>
  <si>
    <t>Труба полипропиленовая армированная стекловолокном +95С D 20х3.4 Firat</t>
  </si>
  <si>
    <t>Труба полипропиленовая армированная стекловолокном +95С D 25х4.2 Firat+95</t>
  </si>
  <si>
    <t xml:space="preserve">   - Теплоизоляция Kaiflex толщ.9мм для труб д=15мм</t>
  </si>
  <si>
    <t xml:space="preserve">   - Теплоизоляция Kaiflex толщ.19мм для труб д=20мм</t>
  </si>
  <si>
    <t xml:space="preserve">   - Теплоизоляция Kaiflex толщ.19мм для труб д=25мм</t>
  </si>
  <si>
    <t xml:space="preserve">   - Теплоизоляция Kaiflex толщ.19мм для труб д=40мм</t>
  </si>
  <si>
    <t xml:space="preserve">   - Теплоизоляция Kaiflex толщ.19мм для труб д=50мм</t>
  </si>
  <si>
    <t>Шкаф пожарный ШПК-315 НЗК</t>
  </si>
  <si>
    <t>Ствол пожарный ручной  РСП-50</t>
  </si>
  <si>
    <t>Рукав пожарный Гетекс РПМ(В)- 50-1.6 в сборе с ГР-50</t>
  </si>
  <si>
    <t>Головка соединительная цапковая ГЦ -50</t>
  </si>
  <si>
    <t xml:space="preserve"> Клапан пожарный латунный прямоточный  КПЛ(п)-50.01  м-ц</t>
  </si>
  <si>
    <t>Огнетушитель порошковый  ОП-5 (з) АВСЕ</t>
  </si>
  <si>
    <t>Водомерный узел в комплекте с обвязкой, фильтрами, счётчиком и задвижками</t>
  </si>
  <si>
    <t>унитаз в комплекте с обвязкой и бачком</t>
  </si>
  <si>
    <t>умывальник в комплекте с обвязкой, сифоном и смесителем</t>
  </si>
  <si>
    <t>мойка в комплекте с обвязкой, сифоном и смесителем</t>
  </si>
  <si>
    <t>душевая кабина в комплекте с душевой лейкой, сифоном и обвязкой</t>
  </si>
  <si>
    <t>труба полипропиленовая PN20 D 40х8.3 для холодной/горячей воды +80С Firat</t>
  </si>
  <si>
    <t>труба полипропиленовая PN20 D 50х8.3 для холодной/горячей воды +80С Firat</t>
  </si>
  <si>
    <t xml:space="preserve">   - Кабель-канал ПВХ</t>
  </si>
  <si>
    <t xml:space="preserve">   - КСРЭВ нг(А)-FRLS 4х0.5</t>
  </si>
  <si>
    <t xml:space="preserve">   - КСРЭВ нг(А)-FRLS 2х0.5</t>
  </si>
  <si>
    <t>КК-8 (4 контакта, круглая, 65х65х22мм, крепл.крышки на защелке)</t>
  </si>
  <si>
    <t xml:space="preserve">   - Гранд МАГИСТР 20 (мет) (20 шлейфов охр. или пож.сигнализации, 2 ПЦН, выносная клавиатура с регистратором событий, программирование шлейфов в любой комбинации, встраиваемые модули (релейный модуль), бокс под акк. 7 А/ч. Выходы: световой, звуковой,  световое табло. Металл. корпус.)</t>
  </si>
  <si>
    <t xml:space="preserve">   - ИВЭПР  112-2-2-2К-К1-Т (12 В, Iном.2А, защ.АКБ от глуб.разряда, от КЗ, от перенапр.(б.п/ак 2х7А/ч, 2х4,5А/ч)</t>
  </si>
  <si>
    <t xml:space="preserve">   - ДИП-45 (ИП 212-45)(Извещ. дымовой,  Uпит. 9-30В,  I потр. 40мкА. Визуальная индикация состояния извещателя, безвинтовые (круговые) контакты, компенсация запыленности,  улучшенные потребительские свойства, миниатюрный современный корпус. t -45 +55°С. Габариты 93х44мм.)</t>
  </si>
  <si>
    <t xml:space="preserve">   - ИПР-К(СК) с крышкой (Извещатель пожарный, ручной с кнопкой, сухие контакты, с крышкой)</t>
  </si>
  <si>
    <t xml:space="preserve">   - ИП 101-3 А (Извещатель тепловой, максимально-дифференциальный)</t>
  </si>
  <si>
    <t xml:space="preserve">   - НБО 12-01 ЛЮКС   "ВЫХОД"(12В, 25 мА , на светодиодах)</t>
  </si>
  <si>
    <t xml:space="preserve">   - ПКИ-1 (исп.Иволга,Колибри)(Сирена 9-15 В, 105 дБ, ток потребл. 20-40 мА)</t>
  </si>
  <si>
    <t xml:space="preserve">   - Аккумулятор   7.3 А/ч, 12 В</t>
  </si>
  <si>
    <t>Писуар</t>
  </si>
  <si>
    <t>Радиатор биметалический</t>
  </si>
  <si>
    <t>Кабинка с дверью сантехническая</t>
  </si>
  <si>
    <t>Поддон душевой со смесителем</t>
  </si>
  <si>
    <t>секция</t>
  </si>
  <si>
    <t>ARISTON. НАСТЕННЫЕ ВОДОНАГРЕВАТЕЛИ ABS VELIS POWER 200л</t>
  </si>
  <si>
    <t>ARISTON. НАСТЕННЫЕ ВОДОНАГРЕВАТЕЛИ ABS VELIS POWER 80л</t>
  </si>
  <si>
    <t>Стол журнальный</t>
  </si>
  <si>
    <t>шт.</t>
  </si>
  <si>
    <t>Кровать ЛДСП двухярусная 700х2000мм</t>
  </si>
  <si>
    <t>Тумба прикроватная 450х450м</t>
  </si>
  <si>
    <t>Кресло мягкое</t>
  </si>
  <si>
    <t>Диван мягкий</t>
  </si>
  <si>
    <t>Шкаф для одежды ЛДСП с полками 600х600х1800мм</t>
  </si>
  <si>
    <t>Стол обеденный 1200х800мм</t>
  </si>
  <si>
    <t>Стул кухонный</t>
  </si>
  <si>
    <t>Холодильник двухкамерный импортный</t>
  </si>
  <si>
    <t>Электроплита четырехконфорочная импортная</t>
  </si>
  <si>
    <t>Тумба с мойкой нерж. двойной</t>
  </si>
  <si>
    <t>Стол-тумба кухонный напольный 800х600мм</t>
  </si>
  <si>
    <t>Шкаф навесной 800х300мм</t>
  </si>
  <si>
    <t xml:space="preserve">Стиральная машина бытовая с загрузкой на 10кг импортная </t>
  </si>
  <si>
    <t>Электроконвекторы, 1 Квт с термостатом</t>
  </si>
  <si>
    <t>Электроконвекторы, 1,5 Квт с термостатом</t>
  </si>
  <si>
    <t>Электроконвекторы, 2 Квт с термостатом</t>
  </si>
  <si>
    <t>Количество</t>
  </si>
  <si>
    <t>Цена за ед.изм., руб</t>
  </si>
  <si>
    <t>Электрическая завеса 5кВт</t>
  </si>
  <si>
    <t>Водонагреватель TI 10/L ARISTON 10 л</t>
  </si>
  <si>
    <t>Ёмкость ПВХ, 5000л</t>
  </si>
  <si>
    <t>Насосная станция Unipump Акваробот JET 80LA</t>
  </si>
  <si>
    <t>Установка обеззараживания вводы</t>
  </si>
  <si>
    <t>Септик 5 м3 с монтажём и присоединением под ключ</t>
  </si>
  <si>
    <t>Прилавок столовых приборов ПСП 70КМ</t>
  </si>
  <si>
    <t>Мармит 2-х блюд ЭМК-70КМ (1120мм)</t>
  </si>
  <si>
    <t>CAS Corp.Ltd.Весы SW-10</t>
  </si>
  <si>
    <t>Ванна  моечная ВРК-400</t>
  </si>
  <si>
    <t>ЭЛЕКТРОЛЮКС ПРОФЕШЕНЭЛ СпА.Водоумягчитель 860412</t>
  </si>
  <si>
    <t>Электрическая плита кух.четырехконфорочная ЭП-4П на крашен.подставке</t>
  </si>
  <si>
    <t>Плита  эл. ЭП-6П без. дух., на краш. подставке 1475х897х860 мм./лицев нерж/</t>
  </si>
  <si>
    <t>Страна: РОССИЯ; Бренд: АТЕСИ</t>
  </si>
  <si>
    <t>Полка кухонная ПК Э (L=1200, S=300, H=300)</t>
  </si>
  <si>
    <t>Ванна  моечная ВСМС-1/530 со столом</t>
  </si>
  <si>
    <t>Шкаф холодильный среднетемпературный CM114-S (ШХ-1,4)</t>
  </si>
  <si>
    <t xml:space="preserve">Страна: РОССИЯ; Вид стали: AISI 430; Бренд: Cryspi; Описание: Подставка для инвентаря выполнена из нержавеющей стали. Имеет нижнюю обвязку с четырех сторон. Ножки оснащены регулируемыми по высоте опорами. </t>
  </si>
  <si>
    <t>Стол разделочный СРПЦ Э (L=600, S=600, H=870, РП)</t>
  </si>
  <si>
    <t>Страна: РОССИЯ; Вес нетто (кг): 16,2; Вид стали: AISI 430; Бренд: Cryspi; Описание: Пристенный стол сделан с отступом ножек от задней стенки на 100 мм. Разборный каркас изготовлен из оцинкованной стали; столешница – из нержавеющей стали, усиленной листом ЛДСП для повышения устойчивости. Все детали имеют вальцовку или двойной подгиб, что делает выступающие части стола менее травмоопасными для персонала.  Стол комплектуется полкой из нержавеющей стали. Высота ножек регулируются, компенсируя неровности пола. Поставляется с крепежом.</t>
  </si>
  <si>
    <t>Ванна моечная ВМЦ Э 2 (L=1050, S=530, H=870, G=300)</t>
  </si>
  <si>
    <t>Ванна моечная ВМЦ Э 1 (L=530, S=530, H=870, G=300)</t>
  </si>
  <si>
    <t>Стойка для тарелок СКТ-1200/300</t>
  </si>
  <si>
    <t>Страна: РОССИЯ; Вес нетто (кг): 32; Бренд: АТЕСИ</t>
  </si>
  <si>
    <t>Полка для хранения разделочных досок ПКД-600</t>
  </si>
  <si>
    <t>Полка ПКК-600 для крышек</t>
  </si>
  <si>
    <t>Машина холод.среднетемпературная моноблочная MM 111 SF</t>
  </si>
  <si>
    <t>Страна: РОССИЯ; Вес нетто (кг): 57; Длина (мм): 807; Ширина (мм): 490; Высота (мм): 738; Бренд: ПОЛАИР; Напряжение (В): 220; Мощность (Вт): 760; Описание: Моноблок POLAIR предназначен для охлаждения внутреннего объема холодильной камеры, при температуре окружающего воздуха от +10 до +40 °С. Моноблок – единая конструкция, состоящая из агрегата и воздухоохладителя, которые соединены между собой теплоизолированными медными трубками. Моноблок устанавливается в верхней части камеры из сэндвич-панелей. Опции под заказ: пульт дистанционного управления, зимний комплект (ставится только на производстве во время сборки моноблока).</t>
  </si>
  <si>
    <t>Машина холод.низкотемпературная моноблочная MB 211 SF</t>
  </si>
  <si>
    <t>Страна: РОССИЯ; Вес нетто (кг): 77; Длина (мм): 807; Ширина (мм): 790; Высота (мм): 738; Бренд: ПОЛАИР; Напряжение (В): 220; Мощность (Вт): 1 300; Описание: Моноблок POLAIR предназначен для охлаждения внутреннего объема холодильной камеры, при температуре окружающего воздуха от +10 до +40 °С. Моноблок – единая конструкция, состоящая из агрегата и воздухоохладителя, которые соединены между собой теплоизолированными медными трубками. Моноблок устанавливается в верхней части камеры из сэндвич-панелей. Опции под заказ: пульт дистанционного управления, зимний комплект (ставится только на производстве во время сборки моноблока).</t>
  </si>
  <si>
    <t>Jofel Ind.,S.A.Электросушитель для рук серии Standard AA14000</t>
  </si>
  <si>
    <t>Scientific Eng. Pty Ltd т.м. Anvil Электроподогреватель воды серии URS0020</t>
  </si>
  <si>
    <t xml:space="preserve">Страна: ЮЖНАЯ АФРИКА; Вес нетто (кг): 5,3; Длина (мм): 360; Ширина (мм): 360; Высота (мм): 545; Бренд: Anvil; Напряжение (В): 220; Мощность (Вт): 2 700; Описание: Кипятильник заливной предназначен для кипячения воды. Корпус выполнен из нержавеющей полированной стали. Ручки изготовлены из термостойкого материала. Имеется встроенный терморегулятор. Специальная конструкция крана предотвращает каплеобразование. Оборудован защитой от сухого хода. </t>
  </si>
  <si>
    <t>Страна: РОССИЯ; Вес нетто (кг): 40; Бренд: Abat; Описание: Прилавок предназначен для раздачи подносов и столовых приборов. Оснащен четырьмя емкостями для столовых приборов. Внизу имеется ниша для дополнительных подносов. Ножки регулируются по высоте.</t>
  </si>
  <si>
    <t>Прилавок-витрина холодильный высокотемп. ПВВ(Н) 70КМ-С-НШ</t>
  </si>
  <si>
    <t>Страна: РОССИЯ; Вес нетто (кг): 155; Бренд: Abat; Напряжение (В): 230; Мощность (Вт): 538; Описание: Прилавок-витрина холодильный предназначен для раздачи холодных закусок и охлажденных напитков. Плавная регулировка температуры. Внутренний объем витрины имеет принудительную циркуляцию охлажденного воздуха и подсветку. Комплектуется направляющими для подносов. Снизу имеется открытый шкаф для хранения инвентаря. Ножки регулируются по высоте.</t>
  </si>
  <si>
    <t>Мармит 1-х блюд ПМЭС-70КМ (1120мм)</t>
  </si>
  <si>
    <t>Страна: РОССИЯ; Вес нетто (кг): 75; Бренд: Abat; Напряжение (В): 230; Мощность (Вт): 2 141; Описание: Мармит используется для поддержания первых блюд горячими (нагрев конфорок можно уменьшать или увеличивать). Может являться частью линии раздачи в заведениях общественного питания или устанавливаться на кухне. Конфорки разогреваются до рабочей температуры за 20 минут. Мармит комплектуется полкой с подсветкой и направляющими для подносов. Высота ножек регулируется.</t>
  </si>
  <si>
    <t xml:space="preserve">Страна: РОССИЯ; Вес нетто (кг): 95; Бренд: Abat; Напряжение (В): 230; Мощность (Вт): 2 021; Описание: Мармит электрический предназначен для сохранения горячем виде блюд. Имеется конфорка и паровая ванна. Регулировка температуры нагрева. Ножки регулируются по высоте. Оснащен нейтральным шкафом. Двойная полка с подсветкой. Комплектуется гастроемкостями и направляющими для подносов. </t>
  </si>
  <si>
    <t>Прилавок для горячих напитков ПГН 70КМ-02</t>
  </si>
  <si>
    <t>Страна: РОССИЯ; Вес нетто (кг): 66; Бренд: Abat; Напряжение (В): 230; Описание: Прилавок горячих напитков предназначен для раздачи блюд, напитков и установки дополнительного оборудования. Прилавок оснащен розеткой на 220В. Оснащен нейтральным шкафом для хранения кухонного инвентаря. Ножки регулируются по высоте. Направляющие для подносов входят в комплект поставки.</t>
  </si>
  <si>
    <t>Страна: КОРЕЯ, РЕСПУБЛИКА; Вес нетто (кг): 2,7; Длина (мм): 260; Ширина (мм): 287; Высота (мм): 137; Бренд: CAS; Напряжение (В): 220; Описание: Популярные весы для простого взвешивания. Корпус и платформа из пластмассы. Подходят для определения веса продуктов в упаковке.</t>
  </si>
  <si>
    <t>Страна: РОССИЯ; Вес нетто (кг): 4,1; Бренд: АТЕСИ; Описание: Ванна-рукомойник односекционная, каркас разборный. Ванна цельнотянутая с бортиком, выполнена из нержавеющей стали марки AISI 304 толщиной 0,8 мм и имеет подогнутую кромку для предотвращения травматизма. Внутренние габариты ванны – 400х330х100 мм. Без каркаса, крепится на стену. В комплект поставки входит крепеж для стены. Ванна укомплектована сливным сифоном с гидрозатвором. Смеситель в комплект не входит.</t>
  </si>
  <si>
    <t>Стол разделочный "Standart" СПСБ-15/6 (1500х600х850)</t>
  </si>
  <si>
    <t>Страна: РОССИЯ; Бренд: ASSUM</t>
  </si>
  <si>
    <t>Стол разделочный "Standart" СПСБ-12/6 (1200х600х850)</t>
  </si>
  <si>
    <t>Стол разделочный "Standart" СПСБ-10/6 (1000х600х850)</t>
  </si>
  <si>
    <t>Страна: РОССИЯ; Вес нетто (кг): 21,2; Вид стали: AISI 304; Бренд: АТЕСИ; Описание: Ванна моечная односекционная с рабочей поверхностью, каркас разборный. Ванна сварная, выполнена из нержавеющей стали марки AISI 304 толщиной 0,8 мм и имеет по периметру подогнутую кромку для предотвращения травматизма персонала. Стол является прямым продолжением ванны и усилен снизу П-образным профилем. Каркас выполнен из оцинкованной стали толщиной 1,2 мм. Стойки каркаса представляют собой уголок 40х40 мм с фальцованными краями для увеличения жесткости конструкции и исключения травмоопасности. Под ванной установлены два уголка из оцинкованной стали толщиной 1,2 мм. Снизу каркас усилен четырьмя перемычками из оцинкованной стали толщиной   1,2 мм. Опорные ножки регулируются по высоте в пределах 20 мм и изготовлены из нержавеющей стали с пластиковой подложкой внизу для предотвращения повреждения пола. В комплект входит система разрыва струи. Все ванны имеют стандартную высоту 870 мм.</t>
  </si>
  <si>
    <t>Аппарат паров.-конвект. эл. ПКА-10-1/1ВМ(инжекц. впр, 10ур GN 1/1 нерж, б/гастр)</t>
  </si>
  <si>
    <t>Страна: РОССИЯ; Вес нетто (кг): 130; Бренд: Abat; Напряжение (В): 380; Мощность (Вт): 12 500</t>
  </si>
  <si>
    <t>Подставка ПК-10М</t>
  </si>
  <si>
    <t>Страна: РОССИЯ; Вес нетто (кг): 28; Бренд: Abat; Описание: Подставка для пароконвектоматов типа ПКА. На держателях полок можно разместить десять гастроёмкостей GN 1/1. Материал изготовления: нержавеющая сталь. Ножки с резиновыми вставками, регулируются по высоте. Допустимая нагрузка на столешницу: 200 кг.</t>
  </si>
  <si>
    <t>Зонт вентиляционный электрический типа ЗВЭ-900-1,5-П</t>
  </si>
  <si>
    <t>Страна: РОССИЯ; Бренд: Abat; Описание: Зонт вентиляционный используется для очистки воздуха от аэрозолей жира, масла, водяного пара и устанавливаются в системе вытяжой вентиляции на объектах общественного питания. Размещают над любым тепловыделяющим кухонным оборудованием (плитой, жарочным шкафом, фритюрницей и т.п.)</t>
  </si>
  <si>
    <t>Страна: ИТАЛИЯ; Вес нетто (кг): 9; Длина (мм): 190; Ширина (мм): 190; Высота (мм): 515; Бренд: Electrolux; Описание: Водоумягчитель предназначен для смягчения воды перед её использованием в бойлерном или инжекторном пароконвектомате.</t>
  </si>
  <si>
    <t>Котел пищеварочный электр. КПЭМ-160/9Т, 840х970х1110мм, 380В</t>
  </si>
  <si>
    <t>Страна: РОССИЯ; Вес нетто (кг): 121; Бренд: Abat; Напряжение (В): 380; Мощность (Вт): 18 000; Описание: Котел пищеварочный предназначен для приготовления бульонов, супов, соусов, кремов, каш, а также кипячения воды в заведениях общественного питания. Не предназначен для приготовления джема, повидла, мусса. Номинальный объем: 160 литров. Нагрев воды осуществляется способом "пароводяной рубашки". Оборудован сливным краном, расположенным на передней панели. Оснащен системой автоматического отключения нагрева при отсутствии воды. Возможно оснащение пароварочным комплектом. Изготовлен из высококачественной нержавеющей стали. Ножки регулируются по высоте.</t>
  </si>
  <si>
    <t>Сковорода электрическая ЭСК-90-0,47-70</t>
  </si>
  <si>
    <t>Страна: РОССИЯ; Вес нетто (кг): 140; Бренд: Abat; Напряжение (В): 380; Мощность (Вт): 12 000</t>
  </si>
  <si>
    <t>Страна: РОССИЯ; Вес нетто (кг): 120; Бренд: Abat; Напряжение (В): 380; Мощность (Вт): 12 000; Описание: Электрическая плита четырехконфорочная предназначена для использования на профессиональной кухне. Оборудована плоскими чугунными конфорками с двумя ТЭНами, обеспечивающими равномерный нагрев поверхности и быстрый выход на рабочую температуру. Плита установлена на подставку, окрашенную порошковой краской. Имеет регулируемые по высоте ножки из квадратной трубы.</t>
  </si>
  <si>
    <t>Страна: РОССИЯ; Вес нетто (кг): 145; Бренд: Abat; Напряжение (В): 380; Мощность (Вт): 18 000; Описание: Плита кухонная предназначена для использования на профессиональной кухне. Оснащена плоскими чугунными конфорками с двумя ТЭНами, обеспечивающими быстрый выход на рабочую температуру. Оборудована семипозиционными переключателями с плавной регулировкой мощности. Установлена на крашеную порошковой краской подставку из квадратного профиля. Регулируемые по высоте ножки.</t>
  </si>
  <si>
    <t>Фритюрница электрическая  ЭФК-90/2П</t>
  </si>
  <si>
    <t>Страна: РОССИЯ; Вес нетто (кг): 55; Бренд: Abat</t>
  </si>
  <si>
    <t>Электрический аппарат контактной обработки АКО 80Н</t>
  </si>
  <si>
    <t>Страна: РОССИЯ; Вес нетто (кг): 100; Бренд: Abat; Напряжение (В): 380; Мощность (Вт): 9 000; Описание: Гриль контактный прекрасно подходит для использования на профессиональной кухне. Все регуляторы находятся на передней панели и имеют световую индикацию. Рабочая поверхность оснащена желобом для стекания жидкости, а также снабжена бортиками для предотвращения разбрызгивания жира.</t>
  </si>
  <si>
    <t>Зонт вентиляционный настенный ЗВН-2/900/2000 (разборный)</t>
  </si>
  <si>
    <t>ROBOT-COUPE Овощерезка серии CL50 (5 нож.)</t>
  </si>
  <si>
    <t>Страна: Франция; Вес нетто (кг): 19; Длина (мм): 350; Ширина (мм): 320; Высота (мм): 590; Бренд: Robot Coupe; Напряжение (В): 220; Мощность (Вт): 550; Описание: Овощерезка предназначена для нарезки овощей или фруктов. Все части контактирующие с продуктом выполнены из нержавеющей стали и ABS-пластика. Имеет два загрузочных отверстия для круглых овощей и овощей вытянутой формы. Система контролирующих датчиков блокировки работы двигателя при неправильной сборке или открытой крышке. Комплектуется 5-ю ножами.</t>
  </si>
  <si>
    <t>Ун. кухон. машина УКМ-14 (машина для взбивания МВ-25)</t>
  </si>
  <si>
    <t>Страна: РОССИЯ; Вес нетто (кг): 105; Длина (мм): 800; Ширина (мм): 600; Высота (мм): 850; Бренд: ПЕРМЬТОРГМАШ; Напряжение (В): 380; Мощность (Вт): 1 500; Описание: Машина предназначена для взбивания и замеса различных кондитерских масс (кремов, сливок, бисквитного и песочного теста, суфле, муссов), замеса дрожжевого теста (кроме крутого), а также перемешивания салатов, винегретов и фаршей, приготовления соусов. Имеет две фиксированные скорости. Комплектуется двумя дежами, прутковым венчиком, четырехлопастным взбивателем, насадкой для перемешивания фарша.</t>
  </si>
  <si>
    <t>Ванна  моечная ВСМС-1/430 со столом</t>
  </si>
  <si>
    <t>Страна: РОССИЯ; Вес нетто (кг): 17; Вид стали: AISI 304; Бренд: АТЕСИ; Описание: Ванна моечная односекционная с рабочей поверхностью, каркас разборный. Ванна сварная, выполнена из нержавеющей стали марки AISI 304 толщиной 0,8 мм и имеет по периметру подогнутую кромку для предотвращения травматизма персонала. Стол является прямым продолжением ванны и усилен снизу П-образным профилем. Каркас выполнен из оцинкованной стали толщиной 1,2 мм. Стойки каркаса представляют собой уголок 40х40 мм с фальцованными краями для увеличения жесткости конструкции и исключения травмоопасности. Под ванной установлены два уголка из оцинкованной стали толщиной 1,2 мм. Снизу каркас усилен четырьмя перемычками из оцинкованной стали толщиной   1,2 мм. Опорные ножки регулируются по высоте в пределах 20 мм и изготовлены из нержавеющей стали с пластиковой подложкой внизу для предотвращения повреждения пола. В комплект входит система разрыва струи. Все ванны имеют стандартную высоту 870 мм.</t>
  </si>
  <si>
    <t>Хлеборезка АХМ-300Т</t>
  </si>
  <si>
    <t>Страна: БОЛГАРИЯ; Вес нетто (кг): 61; Длина (мм): 1 050; Ширина (мм): 586; Высота (мм): 536; Бренд: БУЛПРОДМАШ; Напряжение (В): 380; Мощность (Вт): 250; Описание: Хлеборезка предназначена для нарезания хлеба ровными ломтями толщиной от 5 до 25 мм.</t>
  </si>
  <si>
    <t>Шкаф холодильный среднетемпературный DM110Sd-S (ШХ-1,0 ДС купе)</t>
  </si>
  <si>
    <t>Страна: РОССИЯ; Вес нетто (кг): 210; Длина (мм): 1 402; Ширина (мм): 620; Высота (мм): 1 960; Бренд: ПОЛАИР; Напряжение (В): 220; Мощность (Вт): 580; Описание: Холодильные и морозильные шкафы POLAIR предназначены для хранения, охлаждения и замораживания продуктов, а также демонстрации и продажи охлажденных напитков и пищевых продуктов. Устанавливаются в магазинах всех форматов, а также на предприятиях общественного питания.</t>
  </si>
  <si>
    <t>Мясорубка МИМ 300</t>
  </si>
  <si>
    <t>Страна: БЕЛАРУСЬ; Вес нетто (кг): 47; Бренд: ТОРГМАШ; Напряжение (В): 380; Мощность (Вт): 1 900; Описание: Машина для измельчения мяса также может использоваться для получения рыбного фарша, а также массы для набивки колбас (с помощью специальной насадки, входящей в комплект). Корпус изготовлен из долговечной нержавеющей стали высокого качества. В комплект входят 2 ножа и 3 решетки (одна подрезная и две с отверстиями).</t>
  </si>
  <si>
    <t>Шкаф холодильный среднетемпературный CM105-S (ШХ-0,5)</t>
  </si>
  <si>
    <t>Страна: РОССИЯ; Вес нетто (кг): 102; Длина (мм): 697; Ширина (мм): 620; Высота (мм): 1 960; Бренд: ПОЛАИР; Напряжение (В): 230; Мощность (Вт): 400; Описание: Холодильные и морозильные шкафы POLAIR предназначены для хранения, охлаждения и замораживания продуктов, а также демонстрации и продажи охлажденных напитков и пищевых продуктов. Устанавливаются в магазинах всех форматов, а также на предприятиях общественного питания.</t>
  </si>
  <si>
    <t>Шкаф холодильный среднетемпературный CM107-S (ШХ-0,7)</t>
  </si>
  <si>
    <t>Страна: РОССИЯ; Вес нетто (кг): 155; Длина (мм): 697; Ширина (мм): 854; Высота (мм): 1 960; Бренд: ПОЛАИР; Напряжение (В): 230; Мощность (Вт): 700; Описание: Холодильные и морозильные шкафы POLAIR предназначены для хранения, охлаждения и замораживания продуктов, а также демонстрации и продажи охлажденных напитков и пищевых продуктов. Устанавливаются в магазинах всех форматов, а также на предприятиях общественного питания.</t>
  </si>
  <si>
    <t>Ларь морозильный "СНЕЖ" МЛК 400 (белый)</t>
  </si>
  <si>
    <t>Страна: РОССИЯ; Вес нетто (кг): 50; Длина (мм): 1 200; Ширина (мм): 600; Высота (мм): 800; Бренд: Снеж; Напряжение (В): 220; Мощность (Вт): 181; Описание: Морозильные лари СНЕЖ с глухой крышкой (серия МЛК) традиционно устанавливают в киосках или подсобных помещениях для хранения товарного запаса. При необходимости ларь может быть оснащен механическим замком.</t>
  </si>
  <si>
    <t>Ванна  моечная ВСМ-1/530/1210 с сифоном</t>
  </si>
  <si>
    <t>Страна: РОССИЯ; Вес нетто (кг): 22,5; Бренд: АТЕСИ</t>
  </si>
  <si>
    <t xml:space="preserve">Страна: РОССИЯ; Вес нетто (кг): 12; Вид стали: AISI 304; Бренд: Cryspi; Описание: Моечная ванна особенно устойчива за счёт нижней обвязки. Мойка сделана из пищевой нержавеющей стали, а каркас - из оцинкованной стали. Углы проварены по диагонали, что позволяет избежать скопления воды и остатков пищи на поверхности. Ванна комплектуется воронкой воздушного разрыва струи. 
Ножки регулируются по высоте, компенсируя неровности пола. Разборная конструкция облегчает транспортировку оборудования. </t>
  </si>
  <si>
    <t>Мукопросеиватель "Каскад"</t>
  </si>
  <si>
    <t xml:space="preserve">Страна: РОССИЯ; Вес нетто (кг): 33; Длина (мм): 405; Ширина (мм): 580; Высота (мм): 830; Бренд: АТЕСИ; Напряжение (В): 380; Мощность (Вт): 180; Описание: Мукопросеиватель эффективно очищает муку от примесей и посторонних частиц, а также позволяет ее обогатить кислородом. Просеивание муки происходит путем вибрации. Оснащен встроенным магнитным уловителем. Изготовлен из высококачественной нержавеющей стали. Обладает вместительным бункером с удобной ручкой. </t>
  </si>
  <si>
    <t>Тестомес МТМ-110</t>
  </si>
  <si>
    <t xml:space="preserve">Страна: РОССИЯ; Вес нетто (кг): 133; Длина (мм): 970; Ширина (мм): 630; Высота (мм): 1 350; Бренд: ПЕРМЬТОРГМАШ; Напряжение (В): 380; Мощность (Вт): 1 100; Описание: Тестомес предназначен для порционного замеса полуфабрикатов и теста в подкатных дежах . Месильный орган совершает вращательное движение вокруг своей оси и планетарное движение вокруг оси дежи. Имеет устройство для реверсивного вращения месильного органа для снятия с него теста. Подкатные дежи в комплект не входят. </t>
  </si>
  <si>
    <t>Стол кондитерский разборный СКР-7-2</t>
  </si>
  <si>
    <t>Страна: РОССИЯ; Бренд: Abat</t>
  </si>
  <si>
    <t>Печь электрическая хлебопекарная ХПЭ-500 (оцинк)</t>
  </si>
  <si>
    <t>Страна: РОССИЯ; Вес нетто (кг): 246; Длина (мм): 1 248; Ширина (мм): 1 006; Высота (мм): 1 613; Бренд: НПФ; Напряжение (В): 380; Мощность (Вт): 19 200; Описание: Печь хлебопекарная ярусная предназначена для выпечки формового, подового пшеничного и ржаного хлеба, батонов, булочек, кондитерских изделий. Также можно жарить, запекать, разогревать блюда из овощей, мяса, рыбы и других продуктов. Фасад печи выполнен из крашеной стали. Дверцы - оцинковка.</t>
  </si>
  <si>
    <t>Шкаф расстойный ШРЭ-2.1 (с металл. дверцами)</t>
  </si>
  <si>
    <t>Страна: РОССИЯ; Вес нетто (кг): 120; Длина (мм): 830; Ширина (мм): 939; Высота (мм): 1 530; Вместимость (шт): 12; Бренд: НПФ; Напряжение (В): 220; Мощность (Вт): 1 600; Описание: Шкаф расстоечный предназначен для окончательной расстойки тестовых заготовок. Оснащен простой системой пароувлажнения. Комплектуется решетками для установки противней или хлебопекарных форм. В рабочей камере размещается двенадцать противней. Дверцы металлические.</t>
  </si>
  <si>
    <t>Страна: РОССИЯ; Вес нетто (кг): 4,2; Вид стали: AISI 430; Бренд: Cryspi; Описание: Полка кухонная открытая сплошная подходит для универсального использования. Выполнена из нержавеющей стали AISI 430. Разборная конструкция.</t>
  </si>
  <si>
    <t>Стеллаж кухонный СК Э (L=1000, S=400, H=1800, 4)</t>
  </si>
  <si>
    <t>Страна: РОССИЯ; Вес нетто (кг): 23; Вид стали: AISI 430; Бренд: Cryspi; Описание: Стеллаж кухонный выполнен из нержавеющей стали. Имеет разборный каркас, выполненный на основе уголка нержавеющей стали. В комплекте четыре регулируемых по высоте полки. Ножки оснащены регулируемыми опорами. Прочная конструкция, учитывающая возможность многократной сборки. Полки оснащены продольными ребрами жесткости, позволяющими увеличить полезную нагрузку оборудования.</t>
  </si>
  <si>
    <t>Стол производственный СРО-3/600 (для отходов)</t>
  </si>
  <si>
    <t>Страна: РОССИЯ; Вес нетто (кг): 19; Вид стали: AISI 304; Бренд: АТЕСИ; Описание: Толщина стали столешницы 0,8 мм. Края столешницы имеют подгиб для предотвращения травматизма персонала. Столешница усилена подложкой из ламинированной ДСП толщиной 16 мм. Толщина столешницы – 40 мм. В столешнице сделано технологическое отверстие для сброса отходов диаметром 225 мм. Края отверстия выполнены из нержавеющей стали, образующей цилиндр высотой 100 мм. Цилиндр имеет плотное соединение со столешницей. Борт высотой 50 мм является прямым продолжением столешницы. Каркас разборный, собирается с помощью болтов М6. Материал каркаса – оцинкованная сталь толщиной 1,2 мм. Стойки каркаса представляют собой уголок с фальцованными краями для увеличения жесткости конструкции и исключения травмоопасности. Обвязка для обеспечения жесткости каркаса представлена тремя швеллерами из оцинкованной стали. Опорные ножки регулируются по высоте в пределах 20 мм и изготовлены из нержавеющей стали с пластиковой подложкой снизу для предотвращения повреждения пола. Нагрузка на стол – не более 100 кг.</t>
  </si>
  <si>
    <t>Машина посудомоечная кухон.электр. МПК 700К-01</t>
  </si>
  <si>
    <t>Страна: РОССИЯ; Вес нетто (кг): 110; Бренд: Abat; Напряжение (В): 400; Мощность (Вт): 10 500; Описание: Посудомоечная машина купольного типа предназначена для мытья тарелок, стаканов, чашек и столовых приборов на мелких и средних предприятиях общественного питания. 2 режима мойки (80 и 150 с). Работает при подключении горячей или холодной воды.</t>
  </si>
  <si>
    <t xml:space="preserve">Страна: РОССИЯ; Вес нетто (кг): 18,4; Вид стали: AISI 304; Бренд: Cryspi; Описание: Моечная ванна особенно устойчива за счёт нижней обвязки. Мойка сделана из пищевой нержавеющей стали, а каркас - из оцинкованной стали. Углы проварены по диагонали, что позволяет избежать скопления воды и остатков пищи на поверхности. Ванна комплектуется воронкой воздушного разрыва струи. 
Ножки регулируются по высоте, компенсируя неровности пола. Разборная конструкция облегчает транспортировку оборудования. </t>
  </si>
  <si>
    <t>Стеллаж д/кухни СТК-1500/600</t>
  </si>
  <si>
    <t>Страна: РОССИЯ; Вес нетто (кг): 49,6; Вид стали: AISI 430; Бренд: АТЕСИ; Описание: Стеллаж кухонный, разборный. Состоит из четырех полок и каркаса. Полки, выполненные из нержавеющей стали AISI 430 толщиной 0,8 мм, имеют подогнутую кромку для предотвращения травматизма персонала. Допустимая нагрузка на полку – не более 100 кг. Все полки снизу усилены оцинкованным швеллером. Материал каркаса – оцинкованная или нержавеющая сталь толщиной 1,2 мм. Полки могут устанавливаться на разных уровнях с шагом 50 мм. Стойки каркаса представляют собой уголок с фальцованными краями для увеличения жесткости конструкции и исключения травмоопасности. Опорные ножки регулируются по высоте в пределах 20 мм и изготовлены из нержавеющей стали с пластиковой подложкой снизу для предотвращения повреждения пола.</t>
  </si>
  <si>
    <t>Ванна моечная ВМЦ Э 2 (L=1250, S=630, H=870, G=400)</t>
  </si>
  <si>
    <t xml:space="preserve">Страна: РОССИЯ; Вес нетто (кг): 24,8; Вид стали: AISI 304; Бренд: Cryspi; Описание: Моечная ванна особенно устойчива за счёт нижней обвязки. Мойка сделана из пищевой нержавеющей стали, а каркас - из оцинкованной стали. Углы проварены по диагонали, что позволяет избежать скопления воды и остатков пищи на поверхности. Ванна комплектуется воронкой воздушного разрыва струи. 
Ножки регулируются по высоте, компенсируя неровности пола. Разборная конструкция облегчает транспортировку оборудования. </t>
  </si>
  <si>
    <t>Страна: РОССИЯ; Вид стали: AISI 430; Бренд: АТЕСИ; Описание: Края полки имеют подгиб для предотвращения травматизма персонала. Полка имеет 9 отделений, выполненных из¶нержавеющего прутка (сталь AISI 304), для размещения разделочных досок. Внизу предусмотрен съемный поддон для сбора воды. Нагрузка на полку – не более 25 кг. В комплект поставки входит крепеж для стены.</t>
  </si>
  <si>
    <t>Страна: РОССИЯ; Вид стали: AISI 430; Бренд: АТЕСИ; Описание: Края полки имеют подгиб для предотвращения травматизма персонала. Полка имеет 15 отделений, выполненных из нержавеющего прутка (сталь AISI 304), для размещения крышек диаметром от 160 до 500 мм. Внизу предусмотрен съемный поддон для сбора воды. Нагрузка на полку – не более 25 кг. В комплект поставки входит крепеж для стены.</t>
  </si>
  <si>
    <t>Стеллаж д/кухни CTK-1200/600</t>
  </si>
  <si>
    <t>Страна: РОССИЯ; Вес нетто (кг): 39,9; Вид стали: AISI 430; Бренд: АТЕСИ; Описание: Стеллаж кухонный, разборный. Состоит из четырех полок и каркаса. Полки, выполненные из нержавеющей стали AISI 430 толщиной 0,8 мм, имеют подогнутую кромку для предотвращения травматизма персонала. Допустимая нагрузка на полку – не более 100 кг. Все полки снизу усилены оцинкованным швеллером. Материал каркаса – оцинкованная или нержавеющая сталь толщиной 1,2 мм. Полки могут устанавливаться на разных уровнях с шагом 50 мм. Стойки каркаса представляют собой уголок с фальцованными краями для увеличения жесткости конструкции и исключения травмоопасности. Опорные ножки регулируются по высоте в пределах 20 мм и изготовлены из нержавеющей стали с пластиковой подложкой снизу для предотвращения повреждения пола.</t>
  </si>
  <si>
    <t>Подставка ПКИ Ш (L=1200, S=600, H=300)</t>
  </si>
  <si>
    <t>Машина картофелеочистительная типа МОК-150М</t>
  </si>
  <si>
    <t>Страна: БЕЛАРУСЬ; Вес нетто (кг): 46; Бренд: ТОРГМАШ; Напряжение (В): 380; Мощность (Вт): 750; Описание: Машина картофелеочистительная предназначена для очистки картофеля и корнеплодов от кожуры. Облицовка из нержавеющей стали; Рабочий бункер с отверстиями "терка". Подключается к водопроводу и канализации.</t>
  </si>
  <si>
    <t>Страна: РОССИЯ; Вес нетто (кг): 230; Длина (мм): 1 402; Ширина (мм): 854; Высота (мм): 1 960; Бренд: ПОЛАИР; Напряжение (В): 220; Мощность (Вт): 620; Описание: Холодильные и морозильные шкафы POLAIR предназначены для хранения, охлаждения и замораживания продуктов, а также демонстрации и продажи охлажденных напитков и пищевых продуктов. Устанавливаются в магазинах всех форматов, а также на предприятиях общественного питания.</t>
  </si>
  <si>
    <t>Стеллаж д/кухни CTK-950/600</t>
  </si>
  <si>
    <t>Страна: РОССИЯ; Вес нетто (кг): 30,6; Вид стали: AISI 430; Бренд: АТЕСИ; Описание: Стеллаж кухонный, разборный. Состоит из четырех полок и каркаса. Полки, выполненные из нержавеющей стали AISI 430 толщиной 0,8 мм, имеют подогнутую кромку для предотвращения травматизма персонала. Допустимая нагрузка на полку – не более 100 кг. Все полки снизу усилены оцинкованным швеллером. Материал каркаса – оцинкованная или нержавеющая сталь толщиной 1,2 мм. Полки могут устанавливаться на разных уровнях с шагом 50 мм. Стойки каркаса представляют собой уголок с фальцованными краями для увеличения жесткости конструкции и исключения травмоопасности. Опорные ножки регулируются по высоте в пределах 20 мм и изготовлены из нержавеющей стали с пластиковой подложкой снизу для предотвращения повреждения пола.</t>
  </si>
  <si>
    <t>Подставка ПКИ Ш (L=900, S=600, Н=300)</t>
  </si>
  <si>
    <t>Страна: РОССИЯ; Вес нетто (кг): 10,7; Бренд: Cryspi</t>
  </si>
  <si>
    <t>Камера т/изол. холодильная КХН-6.61 (1960х1960х2200)</t>
  </si>
  <si>
    <t>Страна: РОССИЯ; Вес нетто (кг): 435; Длина (мм): 1 960; Ширина (мм): 1 960; Высота (мм): 2 200; Бренд: ПОЛАИР; Напряжение (В): 220; Описание: Холодильная камера POLAIR – модульная конструкция из сэндвич-панелей, соединяющаяся между собой методом "шип-паз". Камеры предназначены для поддержания необходимой для хранения продукции температуры. Применяются для хранения продуктов питания, цветов, заготовок, меховых изделий и т.п.</t>
  </si>
  <si>
    <t>Весы электронные TB-M-600-A3</t>
  </si>
  <si>
    <t xml:space="preserve">Страна: РОССИЯ; Вес нетто (кг): 37,5; Длина (мм): 600; Ширина (мм): 800; Высота (мм): 782; Бренд: Масса-К; Описание: Напольные весы с большой платформой и вертикальной усиленной стойкой используются для взвешивания различных грузов. Двухдиапазонный режим взвешивания повышает точность измерения. </t>
  </si>
  <si>
    <t>Страна: ИСПАНИЯ; Вес нетто (кг): 2,97; Длина (мм): 230; Ширина (мм): 140; Высота (мм): 310; Бренд: Jofel; Напряжение (В): 220; Описание: Электросушитель для рук выполнен из ABS пластика. Включение от сенсора. Хит продаж.</t>
  </si>
  <si>
    <t>Оборудование для столовых</t>
  </si>
  <si>
    <t>Для отопления</t>
  </si>
  <si>
    <t>Для вентиляции и дымоудаления</t>
  </si>
  <si>
    <t>Для электрики</t>
  </si>
  <si>
    <t>Общее распространённое оборудование</t>
  </si>
  <si>
    <t>без дополнительного оборудования</t>
  </si>
  <si>
    <t>без мебели</t>
  </si>
  <si>
    <t>Стол письменный 1200х600мм</t>
  </si>
  <si>
    <t>Стул ИЗО</t>
  </si>
  <si>
    <t>Кресло офисное</t>
  </si>
  <si>
    <t>Шкаф для одежды двухдверный, ЛДСП, 800х500х1900мм</t>
  </si>
  <si>
    <t>Стеллаж для документов закрытый 800х400х1900мм</t>
  </si>
  <si>
    <t>Монтаж стального покрытия</t>
  </si>
  <si>
    <t>Металлический рифленый лист 3 мм</t>
  </si>
  <si>
    <t>Укладка кафеля на пол</t>
  </si>
  <si>
    <t>Плитка для пола Соло Крема 300*300</t>
  </si>
  <si>
    <t>Клей для кафеля и керамогранита</t>
  </si>
  <si>
    <t>По типу общежитий (с монтажём)</t>
  </si>
  <si>
    <t>По типу общежитий (материалы)</t>
  </si>
  <si>
    <t>Монтаж облицовки потолков</t>
  </si>
  <si>
    <t>Панели ПВХ с комплектующими (для помещений с влажным режимом)</t>
  </si>
  <si>
    <t xml:space="preserve">Панели ПВХ </t>
  </si>
  <si>
    <t>Подсистема под ПВХ панели</t>
  </si>
  <si>
    <t>Монтаж панелей</t>
  </si>
  <si>
    <t>Монтаж облицовки стен</t>
  </si>
  <si>
    <t>трудногорючие панели Cryplat (Криплат)</t>
  </si>
  <si>
    <t>Комплектующие для подсистемы (кронштейны, профиль, соединители, саморезы)</t>
  </si>
  <si>
    <t>По типу гостиниц (с монтажём)</t>
  </si>
  <si>
    <t>По типу гостиниц (материалы)</t>
  </si>
  <si>
    <t>Укладка кафеля и керамогранита на пол</t>
  </si>
  <si>
    <t>Плитка для пола Соло Крема</t>
  </si>
  <si>
    <t>Керамогранит</t>
  </si>
  <si>
    <t>Потолки армстронг в комплекте с подсистемой</t>
  </si>
  <si>
    <t>Потолки армстронг влагостойкий в комплекте с подсистемой</t>
  </si>
  <si>
    <t>Потолки из ГКЛ в комплекте с подсистемой</t>
  </si>
  <si>
    <t>Укажите количество (с монтажём)</t>
  </si>
  <si>
    <t>Укажите количество (материалы)</t>
  </si>
  <si>
    <t>По типу общежитий, АБК (с монтажём)</t>
  </si>
  <si>
    <t>По типу общежитий, АБК (материалы)</t>
  </si>
  <si>
    <t>По типу столовых (с монтажём)</t>
  </si>
  <si>
    <t>По типу столовых (материалы)</t>
  </si>
  <si>
    <t>Плитка для стен</t>
  </si>
  <si>
    <t>Укладка кафеля на стены</t>
  </si>
  <si>
    <t>По типу столовой (с монтажём)</t>
  </si>
  <si>
    <t>По типу столовой (материалы)</t>
  </si>
  <si>
    <t>В колонке №3 с выбором меню "Укажите количество" - означает что нужно перейти по ссыле нажав напротив в колонке №1 цветную клавишу и дать указать факт. Объёмы</t>
  </si>
  <si>
    <t>без проектирования</t>
  </si>
  <si>
    <t>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</si>
</sst>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quot;р.&quot;_-;\-* #,##0.00&quot;р.&quot;_-;_-* &quot;-&quot;??&quot;р.&quot;_-;_-@_-"/>
    <numFmt numFmtId="165" formatCode="0.000"/>
  </numFmts>
  <fonts count="29" x14ac:knownFonts="1">
    <font>
      <sz val="11"/>
      <color theme="1"/>
      <name val="Calibri"/>
      <family val="2"/>
      <charset val="204"/>
      <scheme val="minor"/>
    </font>
    <font>
      <sz val="8"/>
      <color theme="1"/>
      <name val="Calibri"/>
      <family val="2"/>
      <charset val="204"/>
      <scheme val="minor"/>
    </font>
    <font>
      <sz val="11"/>
      <color theme="1"/>
      <name val="Calibri"/>
      <family val="2"/>
      <charset val="204"/>
      <scheme val="minor"/>
    </font>
    <font>
      <sz val="8"/>
      <name val="Calibri"/>
      <family val="2"/>
      <charset val="204"/>
      <scheme val="minor"/>
    </font>
    <font>
      <sz val="9"/>
      <name val="Calibri"/>
      <family val="2"/>
      <charset val="204"/>
      <scheme val="minor"/>
    </font>
    <font>
      <b/>
      <sz val="9"/>
      <name val="Calibri"/>
      <family val="2"/>
      <charset val="204"/>
      <scheme val="minor"/>
    </font>
    <font>
      <b/>
      <sz val="10"/>
      <name val="Calibri"/>
      <family val="2"/>
      <charset val="204"/>
      <scheme val="minor"/>
    </font>
    <font>
      <sz val="9"/>
      <color theme="1"/>
      <name val="Calibri"/>
      <family val="2"/>
      <charset val="204"/>
      <scheme val="minor"/>
    </font>
    <font>
      <b/>
      <sz val="9"/>
      <color theme="1"/>
      <name val="Calibri"/>
      <family val="2"/>
      <charset val="204"/>
      <scheme val="minor"/>
    </font>
    <font>
      <b/>
      <sz val="11"/>
      <color theme="1"/>
      <name val="Calibri"/>
      <family val="2"/>
      <charset val="204"/>
      <scheme val="minor"/>
    </font>
    <font>
      <i/>
      <sz val="11"/>
      <color theme="1"/>
      <name val="Calibri"/>
      <family val="2"/>
      <charset val="204"/>
      <scheme val="minor"/>
    </font>
    <font>
      <b/>
      <sz val="12"/>
      <color theme="1"/>
      <name val="Calibri"/>
      <family val="2"/>
      <charset val="204"/>
      <scheme val="minor"/>
    </font>
    <font>
      <b/>
      <i/>
      <sz val="14"/>
      <color theme="1"/>
      <name val="Calibri"/>
      <family val="2"/>
      <charset val="204"/>
      <scheme val="minor"/>
    </font>
    <font>
      <b/>
      <u/>
      <sz val="11"/>
      <color theme="1"/>
      <name val="Calibri"/>
      <family val="2"/>
      <charset val="204"/>
      <scheme val="minor"/>
    </font>
    <font>
      <sz val="7.5"/>
      <name val="Calibri"/>
      <family val="2"/>
      <charset val="204"/>
      <scheme val="minor"/>
    </font>
    <font>
      <b/>
      <sz val="7.5"/>
      <name val="Calibri"/>
      <family val="2"/>
      <charset val="204"/>
      <scheme val="minor"/>
    </font>
    <font>
      <sz val="7.5"/>
      <color theme="1"/>
      <name val="Calibri"/>
      <family val="2"/>
      <charset val="204"/>
      <scheme val="minor"/>
    </font>
    <font>
      <b/>
      <i/>
      <sz val="11"/>
      <color theme="1"/>
      <name val="Calibri"/>
      <family val="2"/>
      <charset val="204"/>
      <scheme val="minor"/>
    </font>
    <font>
      <sz val="9"/>
      <color rgb="FFFF0000"/>
      <name val="Calibri"/>
      <family val="2"/>
      <charset val="204"/>
      <scheme val="minor"/>
    </font>
    <font>
      <sz val="12"/>
      <color theme="1"/>
      <name val="Calibri"/>
      <family val="2"/>
      <charset val="204"/>
      <scheme val="minor"/>
    </font>
    <font>
      <sz val="10"/>
      <name val="Arial Cyr"/>
      <charset val="204"/>
    </font>
    <font>
      <i/>
      <sz val="9"/>
      <name val="Calibri"/>
      <family val="2"/>
      <charset val="204"/>
      <scheme val="minor"/>
    </font>
    <font>
      <sz val="11"/>
      <color theme="1"/>
      <name val="Calibri"/>
      <family val="2"/>
      <charset val="204"/>
    </font>
    <font>
      <sz val="11"/>
      <color rgb="FF000000"/>
      <name val="Calibri"/>
      <family val="2"/>
      <charset val="204"/>
    </font>
    <font>
      <sz val="11"/>
      <color rgb="FF000000"/>
      <name val="Calibri"/>
      <family val="2"/>
      <charset val="204"/>
      <scheme val="minor"/>
    </font>
    <font>
      <sz val="8"/>
      <name val="Arial"/>
      <family val="2"/>
    </font>
    <font>
      <sz val="8"/>
      <name val="Tahoma"/>
      <family val="2"/>
      <charset val="204"/>
    </font>
    <font>
      <sz val="11"/>
      <color rgb="FF000000"/>
      <name val="Times New Roman"/>
      <family val="1"/>
      <charset val="204"/>
    </font>
    <font>
      <sz val="8"/>
      <color rgb="FFFF0000"/>
      <name val="Calibri"/>
      <family val="2"/>
      <charset val="204"/>
      <scheme val="minor"/>
    </font>
  </fonts>
  <fills count="1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rgb="FFFFC00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rgb="FFFF00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4">
    <xf numFmtId="0" fontId="0" fillId="0" borderId="0"/>
    <xf numFmtId="164" fontId="2" fillId="0" borderId="0" applyFont="0" applyFill="0" applyBorder="0" applyAlignment="0" applyProtection="0"/>
    <xf numFmtId="0" fontId="20" fillId="0" borderId="0"/>
    <xf numFmtId="0" fontId="25" fillId="0" borderId="0"/>
  </cellStyleXfs>
  <cellXfs count="262">
    <xf numFmtId="0" fontId="0" fillId="0" borderId="0" xfId="0"/>
    <xf numFmtId="0" fontId="1" fillId="0" borderId="0" xfId="0" applyFont="1" applyAlignment="1">
      <alignment horizontal="center" vertical="center" wrapText="1"/>
    </xf>
    <xf numFmtId="0" fontId="0" fillId="0" borderId="0" xfId="0" applyProtection="1">
      <protection locked="0"/>
    </xf>
    <xf numFmtId="0" fontId="0" fillId="0" borderId="0" xfId="0" applyProtection="1"/>
    <xf numFmtId="0" fontId="0" fillId="0" borderId="0" xfId="0" applyAlignment="1">
      <alignment horizontal="center" vertical="center"/>
    </xf>
    <xf numFmtId="0" fontId="3" fillId="0" borderId="0" xfId="0" applyFont="1" applyFill="1" applyAlignment="1">
      <alignment horizontal="center" vertical="center" wrapText="1"/>
    </xf>
    <xf numFmtId="0" fontId="0" fillId="0" borderId="0" xfId="0" applyAlignment="1"/>
    <xf numFmtId="0" fontId="8" fillId="0" borderId="1" xfId="0" applyFont="1" applyBorder="1" applyAlignment="1">
      <alignment horizontal="center" vertical="top" wrapText="1"/>
    </xf>
    <xf numFmtId="0" fontId="8" fillId="0" borderId="1" xfId="0" applyFont="1" applyFill="1" applyBorder="1" applyAlignment="1">
      <alignment horizontal="center" vertical="top" wrapText="1"/>
    </xf>
    <xf numFmtId="0" fontId="7" fillId="0" borderId="1" xfId="0" applyFont="1" applyBorder="1"/>
    <xf numFmtId="4" fontId="7" fillId="4" borderId="1" xfId="0" applyNumberFormat="1" applyFont="1" applyFill="1" applyBorder="1"/>
    <xf numFmtId="4" fontId="7" fillId="0" borderId="1" xfId="0" applyNumberFormat="1" applyFont="1" applyBorder="1" applyAlignment="1">
      <alignment horizontal="center" vertical="center"/>
    </xf>
    <xf numFmtId="0" fontId="7" fillId="2" borderId="1" xfId="0" applyFont="1" applyFill="1" applyBorder="1" applyAlignment="1">
      <alignment horizontal="left"/>
    </xf>
    <xf numFmtId="0" fontId="7" fillId="2" borderId="1" xfId="0" applyFont="1" applyFill="1" applyBorder="1" applyAlignment="1">
      <alignment horizontal="center"/>
    </xf>
    <xf numFmtId="0" fontId="7" fillId="3" borderId="1" xfId="0" applyFont="1" applyFill="1" applyBorder="1" applyAlignment="1">
      <alignment wrapText="1"/>
    </xf>
    <xf numFmtId="0" fontId="7" fillId="0" borderId="1" xfId="0" applyFont="1" applyBorder="1" applyAlignment="1">
      <alignment horizontal="center"/>
    </xf>
    <xf numFmtId="4" fontId="7" fillId="0" borderId="1" xfId="0" applyNumberFormat="1" applyFont="1" applyBorder="1"/>
    <xf numFmtId="0" fontId="7" fillId="0" borderId="1" xfId="0" applyFont="1" applyBorder="1" applyAlignment="1">
      <alignment horizontal="left"/>
    </xf>
    <xf numFmtId="0" fontId="11" fillId="4" borderId="1" xfId="0" applyFont="1" applyFill="1" applyBorder="1" applyAlignment="1">
      <alignment wrapText="1"/>
    </xf>
    <xf numFmtId="0" fontId="12" fillId="4" borderId="1" xfId="0" applyFont="1" applyFill="1" applyBorder="1" applyAlignment="1">
      <alignment horizontal="center" vertical="center" wrapText="1"/>
    </xf>
    <xf numFmtId="164" fontId="12" fillId="4" borderId="1" xfId="0" applyNumberFormat="1" applyFont="1" applyFill="1" applyBorder="1" applyAlignment="1">
      <alignment horizontal="center" vertical="center" wrapText="1"/>
    </xf>
    <xf numFmtId="4" fontId="12" fillId="4"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xf numFmtId="0" fontId="1" fillId="0" borderId="1" xfId="0" applyFont="1" applyBorder="1" applyAlignment="1">
      <alignment horizontal="center" vertical="center" wrapText="1"/>
    </xf>
    <xf numFmtId="0" fontId="16" fillId="0" borderId="1" xfId="0" applyFont="1" applyBorder="1" applyAlignment="1">
      <alignment horizontal="left" vertical="center"/>
    </xf>
    <xf numFmtId="4" fontId="4" fillId="0" borderId="1" xfId="0" applyNumberFormat="1" applyFont="1" applyFill="1" applyBorder="1" applyAlignment="1">
      <alignment horizontal="center" vertical="center" wrapText="1"/>
    </xf>
    <xf numFmtId="4" fontId="5" fillId="0" borderId="1" xfId="0" applyNumberFormat="1" applyFont="1" applyFill="1" applyBorder="1" applyAlignment="1">
      <alignment horizontal="center" vertical="center" wrapText="1"/>
    </xf>
    <xf numFmtId="0" fontId="11" fillId="5" borderId="1" xfId="0" applyFont="1" applyFill="1" applyBorder="1" applyAlignment="1">
      <alignment wrapText="1"/>
    </xf>
    <xf numFmtId="0" fontId="12" fillId="5" borderId="1" xfId="0" applyFont="1" applyFill="1" applyBorder="1" applyAlignment="1">
      <alignment horizontal="center" vertical="center" wrapText="1"/>
    </xf>
    <xf numFmtId="4" fontId="12" fillId="5" borderId="1" xfId="0" applyNumberFormat="1" applyFont="1" applyFill="1" applyBorder="1" applyAlignment="1">
      <alignment horizontal="center" vertical="center" wrapText="1"/>
    </xf>
    <xf numFmtId="164" fontId="12" fillId="5" borderId="1" xfId="0" applyNumberFormat="1" applyFont="1" applyFill="1" applyBorder="1" applyAlignment="1">
      <alignment horizontal="center" vertical="center" wrapText="1"/>
    </xf>
    <xf numFmtId="0" fontId="0" fillId="5" borderId="1" xfId="0" applyFill="1" applyBorder="1" applyAlignment="1">
      <alignment wrapText="1"/>
    </xf>
    <xf numFmtId="0" fontId="0" fillId="5" borderId="1" xfId="0" applyFill="1" applyBorder="1" applyAlignment="1">
      <alignment horizontal="center" wrapText="1"/>
    </xf>
    <xf numFmtId="165" fontId="0" fillId="5" borderId="1" xfId="0" applyNumberFormat="1" applyFill="1" applyBorder="1" applyAlignment="1">
      <alignment horizontal="center" wrapText="1"/>
    </xf>
    <xf numFmtId="164" fontId="0" fillId="5" borderId="1" xfId="1" applyFont="1" applyFill="1" applyBorder="1" applyAlignment="1">
      <alignment wrapText="1"/>
    </xf>
    <xf numFmtId="164" fontId="0" fillId="5" borderId="1" xfId="1" applyFont="1" applyFill="1" applyBorder="1" applyAlignment="1">
      <alignment horizontal="center"/>
    </xf>
    <xf numFmtId="0" fontId="13" fillId="5" borderId="1" xfId="0" applyFont="1" applyFill="1" applyBorder="1" applyAlignment="1">
      <alignment wrapText="1"/>
    </xf>
    <xf numFmtId="0" fontId="13" fillId="5" borderId="1" xfId="0" applyFont="1" applyFill="1" applyBorder="1" applyAlignment="1">
      <alignment horizontal="center" wrapText="1"/>
    </xf>
    <xf numFmtId="164" fontId="13" fillId="5" borderId="1" xfId="1" applyFont="1" applyFill="1" applyBorder="1" applyAlignment="1">
      <alignment wrapText="1"/>
    </xf>
    <xf numFmtId="164" fontId="11" fillId="5" borderId="1" xfId="1" applyFont="1" applyFill="1" applyBorder="1" applyAlignment="1">
      <alignment horizontal="center" wrapText="1"/>
    </xf>
    <xf numFmtId="0" fontId="0" fillId="4" borderId="1" xfId="0" applyFill="1" applyBorder="1" applyAlignment="1">
      <alignment wrapText="1"/>
    </xf>
    <xf numFmtId="0" fontId="0" fillId="4" borderId="1" xfId="0" applyFill="1" applyBorder="1" applyAlignment="1">
      <alignment horizontal="center" wrapText="1"/>
    </xf>
    <xf numFmtId="165" fontId="0" fillId="4" borderId="1" xfId="0" applyNumberFormat="1" applyFill="1" applyBorder="1" applyAlignment="1">
      <alignment horizontal="center" wrapText="1"/>
    </xf>
    <xf numFmtId="164" fontId="0" fillId="4" borderId="1" xfId="1" applyFont="1" applyFill="1" applyBorder="1" applyAlignment="1">
      <alignment wrapText="1"/>
    </xf>
    <xf numFmtId="164" fontId="10" fillId="4" borderId="1" xfId="1" applyFont="1" applyFill="1" applyBorder="1" applyAlignment="1">
      <alignment horizontal="center" wrapText="1"/>
    </xf>
    <xf numFmtId="164" fontId="0" fillId="4" borderId="1" xfId="1" applyFont="1" applyFill="1" applyBorder="1" applyAlignment="1">
      <alignment horizontal="center"/>
    </xf>
    <xf numFmtId="0" fontId="13" fillId="4" borderId="1" xfId="0" applyFont="1" applyFill="1" applyBorder="1" applyAlignment="1">
      <alignment wrapText="1"/>
    </xf>
    <xf numFmtId="0" fontId="13" fillId="4" borderId="1" xfId="0" applyFont="1" applyFill="1" applyBorder="1" applyAlignment="1">
      <alignment horizontal="center" wrapText="1"/>
    </xf>
    <xf numFmtId="165" fontId="13" fillId="4" borderId="1" xfId="0" applyNumberFormat="1" applyFont="1" applyFill="1" applyBorder="1" applyAlignment="1">
      <alignment horizontal="center" wrapText="1"/>
    </xf>
    <xf numFmtId="164" fontId="13" fillId="4" borderId="1" xfId="1" applyFont="1" applyFill="1" applyBorder="1" applyAlignment="1">
      <alignment wrapText="1"/>
    </xf>
    <xf numFmtId="164" fontId="9" fillId="4" borderId="1" xfId="1" applyFont="1" applyFill="1" applyBorder="1" applyAlignment="1">
      <alignment horizontal="center" wrapText="1"/>
    </xf>
    <xf numFmtId="0" fontId="11" fillId="6" borderId="1" xfId="0" applyFont="1" applyFill="1" applyBorder="1" applyAlignment="1">
      <alignment wrapText="1"/>
    </xf>
    <xf numFmtId="0" fontId="12" fillId="6" borderId="1" xfId="0" applyFont="1" applyFill="1" applyBorder="1" applyAlignment="1">
      <alignment horizontal="center" vertical="center" wrapText="1"/>
    </xf>
    <xf numFmtId="4" fontId="12" fillId="6" borderId="1" xfId="0" applyNumberFormat="1" applyFont="1" applyFill="1" applyBorder="1" applyAlignment="1">
      <alignment horizontal="center" vertical="center" wrapText="1"/>
    </xf>
    <xf numFmtId="164" fontId="12" fillId="6" borderId="1" xfId="0" applyNumberFormat="1" applyFont="1" applyFill="1" applyBorder="1" applyAlignment="1">
      <alignment horizontal="center" vertical="center" wrapText="1"/>
    </xf>
    <xf numFmtId="0" fontId="0" fillId="6" borderId="1" xfId="0" applyFill="1" applyBorder="1" applyAlignment="1">
      <alignment wrapText="1"/>
    </xf>
    <xf numFmtId="0" fontId="0" fillId="6" borderId="1" xfId="0" applyFill="1" applyBorder="1" applyAlignment="1">
      <alignment horizontal="center" wrapText="1"/>
    </xf>
    <xf numFmtId="165" fontId="0" fillId="6" borderId="1" xfId="0" applyNumberFormat="1" applyFill="1" applyBorder="1" applyAlignment="1">
      <alignment horizontal="center" wrapText="1"/>
    </xf>
    <xf numFmtId="164" fontId="0" fillId="6" borderId="1" xfId="1" applyFont="1" applyFill="1" applyBorder="1" applyAlignment="1">
      <alignment wrapText="1"/>
    </xf>
    <xf numFmtId="164" fontId="10" fillId="6" borderId="1" xfId="1" applyFont="1" applyFill="1" applyBorder="1" applyAlignment="1">
      <alignment horizontal="center" wrapText="1"/>
    </xf>
    <xf numFmtId="164" fontId="0" fillId="6" borderId="1" xfId="1" applyFont="1" applyFill="1" applyBorder="1" applyAlignment="1">
      <alignment horizontal="center"/>
    </xf>
    <xf numFmtId="0" fontId="13" fillId="6" borderId="1" xfId="0" applyFont="1" applyFill="1" applyBorder="1" applyAlignment="1">
      <alignment wrapText="1"/>
    </xf>
    <xf numFmtId="0" fontId="13" fillId="6" borderId="1" xfId="0" applyFont="1" applyFill="1" applyBorder="1" applyAlignment="1">
      <alignment horizontal="center" wrapText="1"/>
    </xf>
    <xf numFmtId="164" fontId="13" fillId="6" borderId="1" xfId="1" applyFont="1" applyFill="1" applyBorder="1" applyAlignment="1">
      <alignment wrapText="1"/>
    </xf>
    <xf numFmtId="164" fontId="9" fillId="6" borderId="1" xfId="1" applyFont="1" applyFill="1" applyBorder="1" applyAlignment="1">
      <alignment horizontal="center" wrapText="1"/>
    </xf>
    <xf numFmtId="0" fontId="11" fillId="7" borderId="1" xfId="0" applyFont="1" applyFill="1" applyBorder="1" applyAlignment="1">
      <alignment wrapText="1"/>
    </xf>
    <xf numFmtId="0" fontId="12" fillId="7" borderId="1" xfId="0" applyFont="1" applyFill="1" applyBorder="1" applyAlignment="1">
      <alignment horizontal="center" vertical="center" wrapText="1"/>
    </xf>
    <xf numFmtId="4" fontId="12" fillId="7" borderId="1" xfId="0" applyNumberFormat="1" applyFont="1" applyFill="1" applyBorder="1" applyAlignment="1">
      <alignment horizontal="center" vertical="center" wrapText="1"/>
    </xf>
    <xf numFmtId="164" fontId="12" fillId="7" borderId="1" xfId="0" applyNumberFormat="1" applyFont="1" applyFill="1" applyBorder="1" applyAlignment="1">
      <alignment horizontal="center" vertical="center" wrapText="1"/>
    </xf>
    <xf numFmtId="0" fontId="0" fillId="7" borderId="1" xfId="0" applyFill="1" applyBorder="1" applyAlignment="1">
      <alignment wrapText="1"/>
    </xf>
    <xf numFmtId="0" fontId="0" fillId="7" borderId="1" xfId="0" applyFill="1" applyBorder="1" applyAlignment="1">
      <alignment horizontal="center" wrapText="1"/>
    </xf>
    <xf numFmtId="165" fontId="0" fillId="7" borderId="1" xfId="0" applyNumberFormat="1" applyFill="1" applyBorder="1" applyAlignment="1">
      <alignment horizontal="center" wrapText="1"/>
    </xf>
    <xf numFmtId="164" fontId="0" fillId="7" borderId="1" xfId="1" applyFont="1" applyFill="1" applyBorder="1" applyAlignment="1">
      <alignment wrapText="1"/>
    </xf>
    <xf numFmtId="164" fontId="10" fillId="7" borderId="1" xfId="1" applyFont="1" applyFill="1" applyBorder="1" applyAlignment="1">
      <alignment horizontal="center" wrapText="1"/>
    </xf>
    <xf numFmtId="164" fontId="0" fillId="7" borderId="1" xfId="1" applyFont="1" applyFill="1" applyBorder="1" applyAlignment="1">
      <alignment horizontal="center"/>
    </xf>
    <xf numFmtId="0" fontId="13" fillId="7" borderId="1" xfId="0" applyFont="1" applyFill="1" applyBorder="1" applyAlignment="1">
      <alignment wrapText="1"/>
    </xf>
    <xf numFmtId="0" fontId="13" fillId="7" borderId="1" xfId="0" applyFont="1" applyFill="1" applyBorder="1" applyAlignment="1">
      <alignment horizontal="center" wrapText="1"/>
    </xf>
    <xf numFmtId="164" fontId="13" fillId="7" borderId="1" xfId="1" applyFont="1" applyFill="1" applyBorder="1" applyAlignment="1">
      <alignment wrapText="1"/>
    </xf>
    <xf numFmtId="164" fontId="9" fillId="7" borderId="1" xfId="1" applyFont="1" applyFill="1" applyBorder="1" applyAlignment="1">
      <alignment horizontal="center" wrapText="1"/>
    </xf>
    <xf numFmtId="0" fontId="0" fillId="8" borderId="0" xfId="0" applyFill="1" applyAlignment="1">
      <alignment horizontal="center" vertical="center"/>
    </xf>
    <xf numFmtId="4" fontId="0" fillId="8" borderId="0" xfId="0" applyNumberFormat="1" applyFill="1" applyAlignment="1" applyProtection="1">
      <alignment horizontal="center" vertical="center"/>
    </xf>
    <xf numFmtId="0" fontId="0" fillId="8" borderId="0" xfId="0" applyFill="1" applyAlignment="1" applyProtection="1">
      <alignment horizontal="center" vertical="center"/>
    </xf>
    <xf numFmtId="0" fontId="11" fillId="0" borderId="1" xfId="0" applyFont="1" applyFill="1" applyBorder="1" applyAlignment="1">
      <alignment wrapText="1"/>
    </xf>
    <xf numFmtId="0" fontId="12" fillId="0" borderId="1" xfId="0" applyFont="1" applyFill="1" applyBorder="1" applyAlignment="1">
      <alignment horizontal="center" vertical="center" wrapText="1"/>
    </xf>
    <xf numFmtId="4" fontId="12" fillId="0" borderId="1" xfId="0" applyNumberFormat="1" applyFont="1" applyFill="1" applyBorder="1" applyAlignment="1">
      <alignment horizontal="center" vertical="center" wrapText="1"/>
    </xf>
    <xf numFmtId="164" fontId="12" fillId="0" borderId="1" xfId="0" applyNumberFormat="1" applyFont="1" applyFill="1" applyBorder="1" applyAlignment="1">
      <alignment horizontal="center" vertical="center" wrapText="1"/>
    </xf>
    <xf numFmtId="0" fontId="8" fillId="9" borderId="1" xfId="0" applyFont="1" applyFill="1" applyBorder="1" applyAlignment="1">
      <alignment horizontal="center" vertical="top" wrapText="1"/>
    </xf>
    <xf numFmtId="164" fontId="7" fillId="9" borderId="1" xfId="1" applyFont="1" applyFill="1" applyBorder="1" applyAlignment="1">
      <alignment wrapText="1"/>
    </xf>
    <xf numFmtId="4" fontId="7" fillId="9" borderId="1" xfId="0" applyNumberFormat="1" applyFont="1" applyFill="1" applyBorder="1" applyProtection="1">
      <protection locked="0"/>
    </xf>
    <xf numFmtId="164" fontId="7" fillId="9" borderId="1" xfId="1" applyFont="1" applyFill="1" applyBorder="1" applyAlignment="1">
      <alignment horizontal="center"/>
    </xf>
    <xf numFmtId="4" fontId="7" fillId="9" borderId="1" xfId="0" applyNumberFormat="1" applyFont="1" applyFill="1" applyBorder="1"/>
    <xf numFmtId="0" fontId="8" fillId="11" borderId="1" xfId="0" applyFont="1" applyFill="1" applyBorder="1" applyAlignment="1">
      <alignment horizontal="center" vertical="top" wrapText="1"/>
    </xf>
    <xf numFmtId="164" fontId="7" fillId="11" borderId="1" xfId="1" applyFont="1" applyFill="1" applyBorder="1" applyAlignment="1">
      <alignment wrapText="1"/>
    </xf>
    <xf numFmtId="4" fontId="7" fillId="11" borderId="1" xfId="0" applyNumberFormat="1" applyFont="1" applyFill="1" applyBorder="1" applyProtection="1">
      <protection locked="0"/>
    </xf>
    <xf numFmtId="164" fontId="7" fillId="11" borderId="1" xfId="1" applyFont="1" applyFill="1" applyBorder="1" applyAlignment="1">
      <alignment horizontal="center"/>
    </xf>
    <xf numFmtId="4" fontId="7" fillId="11" borderId="1" xfId="0" applyNumberFormat="1" applyFont="1" applyFill="1" applyBorder="1"/>
    <xf numFmtId="0" fontId="8" fillId="12" borderId="1" xfId="0" applyFont="1" applyFill="1" applyBorder="1" applyAlignment="1">
      <alignment horizontal="center" vertical="top" wrapText="1"/>
    </xf>
    <xf numFmtId="164" fontId="7" fillId="12" borderId="1" xfId="1" applyFont="1" applyFill="1" applyBorder="1" applyAlignment="1">
      <alignment wrapText="1"/>
    </xf>
    <xf numFmtId="4" fontId="7" fillId="12" borderId="1" xfId="0" applyNumberFormat="1" applyFont="1" applyFill="1" applyBorder="1" applyProtection="1">
      <protection locked="0"/>
    </xf>
    <xf numFmtId="164" fontId="7" fillId="12" borderId="1" xfId="1" applyFont="1" applyFill="1" applyBorder="1" applyAlignment="1">
      <alignment horizontal="center"/>
    </xf>
    <xf numFmtId="4" fontId="7" fillId="12" borderId="1" xfId="0" applyNumberFormat="1" applyFont="1" applyFill="1" applyBorder="1"/>
    <xf numFmtId="0" fontId="8" fillId="13" borderId="1" xfId="0" applyFont="1" applyFill="1" applyBorder="1" applyAlignment="1">
      <alignment horizontal="center" vertical="top" wrapText="1"/>
    </xf>
    <xf numFmtId="164" fontId="7" fillId="13" borderId="1" xfId="1" applyFont="1" applyFill="1" applyBorder="1" applyAlignment="1">
      <alignment wrapText="1"/>
    </xf>
    <xf numFmtId="4" fontId="7" fillId="13" borderId="1" xfId="0" applyNumberFormat="1" applyFont="1" applyFill="1" applyBorder="1" applyProtection="1">
      <protection locked="0"/>
    </xf>
    <xf numFmtId="164" fontId="7" fillId="13" borderId="1" xfId="1" applyFont="1" applyFill="1" applyBorder="1" applyAlignment="1">
      <alignment horizontal="center"/>
    </xf>
    <xf numFmtId="4" fontId="7" fillId="13" borderId="1" xfId="0" applyNumberFormat="1" applyFont="1" applyFill="1" applyBorder="1"/>
    <xf numFmtId="4" fontId="8" fillId="0" borderId="1" xfId="0" applyNumberFormat="1" applyFont="1" applyBorder="1"/>
    <xf numFmtId="4" fontId="8" fillId="0" borderId="1" xfId="0" applyNumberFormat="1" applyFont="1" applyBorder="1" applyProtection="1">
      <protection locked="0"/>
    </xf>
    <xf numFmtId="0" fontId="8" fillId="0" borderId="1" xfId="0" applyFont="1" applyBorder="1"/>
    <xf numFmtId="0" fontId="11" fillId="10" borderId="1" xfId="0" applyFont="1" applyFill="1" applyBorder="1" applyAlignment="1">
      <alignment wrapText="1"/>
    </xf>
    <xf numFmtId="0" fontId="12" fillId="10" borderId="1" xfId="0" applyFont="1" applyFill="1" applyBorder="1" applyAlignment="1">
      <alignment horizontal="center" vertical="center" wrapText="1"/>
    </xf>
    <xf numFmtId="4" fontId="12" fillId="10" borderId="1" xfId="0" applyNumberFormat="1" applyFont="1" applyFill="1" applyBorder="1" applyAlignment="1">
      <alignment horizontal="center" vertical="center" wrapText="1"/>
    </xf>
    <xf numFmtId="164" fontId="12" fillId="10" borderId="1" xfId="0" applyNumberFormat="1" applyFont="1" applyFill="1" applyBorder="1" applyAlignment="1">
      <alignment horizontal="center" vertical="center" wrapText="1"/>
    </xf>
    <xf numFmtId="0" fontId="0" fillId="10" borderId="1" xfId="0" applyFill="1" applyBorder="1" applyAlignment="1">
      <alignment wrapText="1"/>
    </xf>
    <xf numFmtId="0" fontId="0" fillId="10" borderId="1" xfId="0" applyFill="1" applyBorder="1" applyAlignment="1">
      <alignment horizontal="center" wrapText="1"/>
    </xf>
    <xf numFmtId="164" fontId="0" fillId="10" borderId="1" xfId="1" applyFont="1" applyFill="1" applyBorder="1" applyAlignment="1">
      <alignment wrapText="1"/>
    </xf>
    <xf numFmtId="164" fontId="10" fillId="10" borderId="1" xfId="1" applyFont="1" applyFill="1" applyBorder="1" applyAlignment="1">
      <alignment horizontal="center" wrapText="1"/>
    </xf>
    <xf numFmtId="164" fontId="0" fillId="10" borderId="1" xfId="1" applyFont="1" applyFill="1" applyBorder="1" applyAlignment="1">
      <alignment horizontal="center"/>
    </xf>
    <xf numFmtId="0" fontId="13" fillId="10" borderId="1" xfId="0" applyFont="1" applyFill="1" applyBorder="1" applyAlignment="1">
      <alignment wrapText="1"/>
    </xf>
    <xf numFmtId="0" fontId="13" fillId="10" borderId="1" xfId="0" applyFont="1" applyFill="1" applyBorder="1" applyAlignment="1">
      <alignment horizontal="center" wrapText="1"/>
    </xf>
    <xf numFmtId="164" fontId="13" fillId="10" borderId="1" xfId="1" applyFont="1" applyFill="1" applyBorder="1" applyAlignment="1">
      <alignment wrapText="1"/>
    </xf>
    <xf numFmtId="164" fontId="9" fillId="10" borderId="1" xfId="1" applyFont="1" applyFill="1" applyBorder="1" applyAlignment="1">
      <alignment horizontal="center" wrapText="1"/>
    </xf>
    <xf numFmtId="165" fontId="0" fillId="10" borderId="1" xfId="0" applyNumberFormat="1" applyFill="1" applyBorder="1" applyAlignment="1" applyProtection="1">
      <alignment horizontal="center" wrapText="1"/>
      <protection locked="0"/>
    </xf>
    <xf numFmtId="165" fontId="13" fillId="10" borderId="1" xfId="0" applyNumberFormat="1" applyFont="1" applyFill="1" applyBorder="1" applyAlignment="1" applyProtection="1">
      <alignment horizontal="center" wrapText="1"/>
      <protection locked="0"/>
    </xf>
    <xf numFmtId="0" fontId="13" fillId="10" borderId="1" xfId="0" applyFont="1" applyFill="1" applyBorder="1" applyAlignment="1" applyProtection="1">
      <alignment horizontal="center" wrapText="1"/>
      <protection locked="0"/>
    </xf>
    <xf numFmtId="0" fontId="8" fillId="4" borderId="1" xfId="0" applyFont="1" applyFill="1" applyBorder="1" applyAlignment="1">
      <alignment horizontal="center" vertical="top" wrapText="1"/>
    </xf>
    <xf numFmtId="0" fontId="7" fillId="0" borderId="1" xfId="0" applyFont="1" applyFill="1" applyBorder="1" applyAlignment="1">
      <alignment wrapText="1"/>
    </xf>
    <xf numFmtId="0" fontId="7" fillId="0" borderId="1" xfId="0" applyFont="1" applyFill="1" applyBorder="1" applyAlignment="1">
      <alignment horizontal="center" wrapText="1"/>
    </xf>
    <xf numFmtId="0" fontId="7" fillId="0" borderId="1" xfId="0" applyFont="1" applyFill="1" applyBorder="1"/>
    <xf numFmtId="0" fontId="7" fillId="0" borderId="1" xfId="0" applyFont="1" applyFill="1" applyBorder="1" applyAlignment="1">
      <alignment horizontal="left"/>
    </xf>
    <xf numFmtId="0" fontId="8" fillId="0" borderId="1" xfId="0" applyFont="1" applyFill="1" applyBorder="1"/>
    <xf numFmtId="0" fontId="0" fillId="0" borderId="0" xfId="0" applyFill="1"/>
    <xf numFmtId="0" fontId="0" fillId="0" borderId="1" xfId="0" applyFill="1" applyBorder="1"/>
    <xf numFmtId="164" fontId="10" fillId="3" borderId="1" xfId="1" applyFont="1" applyFill="1" applyBorder="1" applyAlignment="1">
      <alignment horizontal="center" wrapText="1"/>
    </xf>
    <xf numFmtId="0" fontId="0" fillId="3" borderId="1" xfId="0" applyFill="1" applyBorder="1" applyAlignment="1">
      <alignment wrapText="1"/>
    </xf>
    <xf numFmtId="0" fontId="0" fillId="3" borderId="1" xfId="0" applyFill="1" applyBorder="1" applyAlignment="1">
      <alignment horizontal="center" wrapText="1"/>
    </xf>
    <xf numFmtId="4" fontId="0" fillId="3" borderId="1" xfId="0" applyNumberFormat="1" applyFill="1" applyBorder="1" applyAlignment="1">
      <alignment horizontal="center" wrapText="1"/>
    </xf>
    <xf numFmtId="164" fontId="0" fillId="3" borderId="1" xfId="1" applyFont="1" applyFill="1" applyBorder="1" applyAlignment="1">
      <alignment wrapText="1"/>
    </xf>
    <xf numFmtId="0" fontId="13" fillId="3" borderId="1" xfId="0" applyFont="1" applyFill="1" applyBorder="1" applyAlignment="1">
      <alignment wrapText="1"/>
    </xf>
    <xf numFmtId="0" fontId="13" fillId="3" borderId="1" xfId="0" applyFont="1" applyFill="1" applyBorder="1" applyAlignment="1">
      <alignment horizontal="center" wrapText="1"/>
    </xf>
    <xf numFmtId="164" fontId="13" fillId="3" borderId="1" xfId="1" applyFont="1" applyFill="1" applyBorder="1" applyAlignment="1">
      <alignment wrapText="1"/>
    </xf>
    <xf numFmtId="164" fontId="9" fillId="3" borderId="1" xfId="1" applyFont="1" applyFill="1" applyBorder="1" applyAlignment="1">
      <alignment horizontal="center" wrapText="1"/>
    </xf>
    <xf numFmtId="2" fontId="0" fillId="3" borderId="1" xfId="0" applyNumberFormat="1" applyFill="1" applyBorder="1" applyAlignment="1">
      <alignment horizontal="center" wrapText="1"/>
    </xf>
    <xf numFmtId="1" fontId="0" fillId="3" borderId="1" xfId="0" applyNumberFormat="1" applyFill="1" applyBorder="1" applyAlignment="1">
      <alignment horizontal="center" wrapText="1"/>
    </xf>
    <xf numFmtId="0" fontId="11" fillId="4" borderId="1" xfId="0" applyFont="1" applyFill="1" applyBorder="1" applyAlignment="1">
      <alignment horizontal="center" wrapText="1"/>
    </xf>
    <xf numFmtId="4" fontId="11" fillId="4" borderId="1" xfId="0" applyNumberFormat="1" applyFont="1" applyFill="1" applyBorder="1" applyAlignment="1">
      <alignment horizontal="center" wrapText="1"/>
    </xf>
    <xf numFmtId="164" fontId="11" fillId="4" borderId="1" xfId="1" applyFont="1" applyFill="1" applyBorder="1" applyAlignment="1">
      <alignment wrapText="1"/>
    </xf>
    <xf numFmtId="164" fontId="17" fillId="4" borderId="1" xfId="1" applyFont="1" applyFill="1" applyBorder="1" applyAlignment="1">
      <alignment horizontal="center" wrapText="1"/>
    </xf>
    <xf numFmtId="2" fontId="0" fillId="3" borderId="1" xfId="0" applyNumberFormat="1" applyFill="1" applyBorder="1" applyAlignment="1" applyProtection="1">
      <alignment horizontal="center" wrapText="1"/>
      <protection locked="0"/>
    </xf>
    <xf numFmtId="0" fontId="0" fillId="0" borderId="0" xfId="0" applyAlignment="1">
      <alignment wrapText="1"/>
    </xf>
    <xf numFmtId="0" fontId="0" fillId="4" borderId="1" xfId="0" applyFill="1" applyBorder="1"/>
    <xf numFmtId="0" fontId="0" fillId="0" borderId="1" xfId="0" applyFill="1" applyBorder="1" applyAlignment="1">
      <alignment wrapText="1"/>
    </xf>
    <xf numFmtId="0" fontId="11" fillId="0" borderId="1" xfId="0" applyFont="1" applyFill="1" applyBorder="1" applyAlignment="1">
      <alignment horizontal="center" wrapText="1"/>
    </xf>
    <xf numFmtId="164" fontId="11" fillId="0" borderId="1" xfId="1" applyFont="1" applyFill="1" applyBorder="1" applyAlignment="1">
      <alignment wrapText="1"/>
    </xf>
    <xf numFmtId="164" fontId="17" fillId="0" borderId="1" xfId="1" applyFont="1" applyFill="1" applyBorder="1" applyAlignment="1">
      <alignment horizontal="center" wrapText="1"/>
    </xf>
    <xf numFmtId="4" fontId="11" fillId="0" borderId="1" xfId="0" applyNumberFormat="1" applyFont="1" applyFill="1" applyBorder="1" applyAlignment="1" applyProtection="1">
      <alignment horizontal="center" wrapText="1"/>
      <protection locked="0"/>
    </xf>
    <xf numFmtId="4" fontId="0" fillId="4" borderId="1" xfId="0" applyNumberFormat="1" applyFill="1" applyBorder="1" applyAlignment="1">
      <alignment wrapText="1"/>
    </xf>
    <xf numFmtId="4" fontId="6" fillId="14" borderId="1" xfId="0" applyNumberFormat="1" applyFont="1" applyFill="1" applyBorder="1" applyAlignment="1">
      <alignment horizontal="center" vertical="center" wrapText="1"/>
    </xf>
    <xf numFmtId="0" fontId="19" fillId="0" borderId="3" xfId="0" applyFont="1" applyBorder="1" applyAlignment="1" applyProtection="1"/>
    <xf numFmtId="0" fontId="19" fillId="0" borderId="1" xfId="0" applyFont="1" applyFill="1" applyBorder="1" applyAlignment="1">
      <alignment horizontal="center" wrapText="1"/>
    </xf>
    <xf numFmtId="4" fontId="19" fillId="0" borderId="1" xfId="0" applyNumberFormat="1" applyFont="1" applyFill="1" applyBorder="1" applyAlignment="1" applyProtection="1">
      <alignment horizontal="center" wrapText="1"/>
      <protection locked="0"/>
    </xf>
    <xf numFmtId="164" fontId="2" fillId="3" borderId="1" xfId="1" applyFont="1" applyFill="1" applyBorder="1" applyAlignment="1">
      <alignment wrapText="1"/>
    </xf>
    <xf numFmtId="164" fontId="10" fillId="0" borderId="1" xfId="1" applyFont="1" applyFill="1" applyBorder="1" applyAlignment="1">
      <alignment horizontal="center" wrapText="1"/>
    </xf>
    <xf numFmtId="164" fontId="0" fillId="4" borderId="1" xfId="0" applyNumberFormat="1" applyFill="1" applyBorder="1" applyAlignment="1">
      <alignment wrapText="1"/>
    </xf>
    <xf numFmtId="0" fontId="0" fillId="4" borderId="1" xfId="0" applyFill="1" applyBorder="1" applyAlignment="1">
      <alignment horizontal="center" vertical="center" wrapText="1"/>
    </xf>
    <xf numFmtId="0" fontId="0" fillId="4" borderId="1" xfId="0" applyFill="1" applyBorder="1" applyAlignment="1"/>
    <xf numFmtId="0" fontId="19" fillId="0" borderId="3" xfId="0" applyFont="1" applyBorder="1" applyAlignment="1" applyProtection="1">
      <alignment wrapText="1"/>
    </xf>
    <xf numFmtId="0" fontId="16" fillId="0" borderId="1" xfId="0" applyFont="1" applyBorder="1" applyAlignment="1">
      <alignment horizontal="left" vertical="center" wrapText="1"/>
    </xf>
    <xf numFmtId="0" fontId="19" fillId="4" borderId="3" xfId="0" applyFont="1" applyFill="1" applyBorder="1" applyAlignment="1" applyProtection="1"/>
    <xf numFmtId="0" fontId="19" fillId="4" borderId="1" xfId="0" applyFont="1" applyFill="1" applyBorder="1" applyAlignment="1">
      <alignment horizontal="center" wrapText="1"/>
    </xf>
    <xf numFmtId="164" fontId="2" fillId="4" borderId="1" xfId="1" applyFont="1" applyFill="1" applyBorder="1" applyAlignment="1">
      <alignment wrapText="1"/>
    </xf>
    <xf numFmtId="4" fontId="0" fillId="4" borderId="1" xfId="0" applyNumberFormat="1" applyFill="1" applyBorder="1" applyAlignment="1" applyProtection="1">
      <alignment wrapText="1"/>
      <protection locked="0"/>
    </xf>
    <xf numFmtId="0" fontId="4" fillId="0" borderId="1" xfId="2" applyFont="1" applyBorder="1" applyAlignment="1">
      <alignment horizontal="left" vertical="top" wrapText="1"/>
    </xf>
    <xf numFmtId="0" fontId="4" fillId="0" borderId="1" xfId="2" applyFont="1" applyBorder="1" applyAlignment="1">
      <alignment horizontal="center" vertical="center" wrapText="1"/>
    </xf>
    <xf numFmtId="0" fontId="4" fillId="0" borderId="1" xfId="2" applyFont="1" applyBorder="1" applyAlignment="1">
      <alignment horizontal="left" vertical="top"/>
    </xf>
    <xf numFmtId="0" fontId="4" fillId="0" borderId="1" xfId="2" applyFont="1" applyBorder="1" applyAlignment="1">
      <alignment horizontal="center" vertical="center"/>
    </xf>
    <xf numFmtId="0" fontId="21" fillId="0" borderId="1" xfId="2" applyFont="1" applyBorder="1" applyAlignment="1">
      <alignment horizontal="left" vertical="top" wrapText="1"/>
    </xf>
    <xf numFmtId="0" fontId="21" fillId="0" borderId="1" xfId="2" applyFont="1" applyBorder="1" applyAlignment="1">
      <alignment horizontal="center" vertical="center"/>
    </xf>
    <xf numFmtId="0" fontId="4" fillId="0" borderId="3" xfId="2" applyFont="1" applyBorder="1" applyAlignment="1">
      <alignment horizontal="left" vertical="top" wrapText="1"/>
    </xf>
    <xf numFmtId="0" fontId="4" fillId="0" borderId="1" xfId="2" applyFont="1" applyBorder="1" applyAlignment="1">
      <alignment horizontal="left" vertical="center"/>
    </xf>
    <xf numFmtId="0" fontId="22" fillId="0" borderId="1" xfId="0" applyFont="1" applyBorder="1" applyAlignment="1">
      <alignment vertical="center"/>
    </xf>
    <xf numFmtId="0" fontId="23" fillId="0" borderId="1" xfId="0" applyFont="1" applyBorder="1" applyAlignment="1">
      <alignment horizontal="center" vertical="center"/>
    </xf>
    <xf numFmtId="164" fontId="0" fillId="3" borderId="4" xfId="1" applyFont="1" applyFill="1" applyBorder="1" applyAlignment="1">
      <alignment vertical="center"/>
    </xf>
    <xf numFmtId="164" fontId="10" fillId="3" borderId="1" xfId="1" applyFont="1" applyFill="1" applyBorder="1" applyAlignment="1">
      <alignment vertical="center"/>
    </xf>
    <xf numFmtId="4" fontId="4" fillId="0" borderId="1" xfId="2" applyNumberFormat="1" applyFont="1" applyBorder="1" applyAlignment="1">
      <alignment horizontal="right" vertical="top"/>
    </xf>
    <xf numFmtId="0" fontId="0" fillId="0" borderId="0" xfId="0"/>
    <xf numFmtId="0" fontId="0" fillId="3" borderId="1" xfId="0" applyFill="1" applyBorder="1" applyAlignment="1">
      <alignment horizontal="center" vertical="center" wrapText="1"/>
    </xf>
    <xf numFmtId="164" fontId="0" fillId="3" borderId="1" xfId="1" applyFont="1" applyFill="1" applyBorder="1" applyAlignment="1">
      <alignment vertical="center" wrapText="1"/>
    </xf>
    <xf numFmtId="164" fontId="10" fillId="3" borderId="1" xfId="1" applyFont="1" applyFill="1" applyBorder="1" applyAlignment="1">
      <alignment vertical="center" wrapText="1"/>
    </xf>
    <xf numFmtId="164" fontId="0" fillId="3" borderId="4" xfId="1" applyFont="1" applyFill="1" applyBorder="1" applyAlignment="1">
      <alignment vertical="center" wrapText="1"/>
    </xf>
    <xf numFmtId="0" fontId="22" fillId="0" borderId="1" xfId="0" applyFont="1" applyBorder="1" applyAlignment="1">
      <alignment vertical="center" wrapText="1"/>
    </xf>
    <xf numFmtId="0" fontId="23" fillId="0" borderId="1" xfId="0" applyFont="1" applyBorder="1" applyAlignment="1">
      <alignment horizontal="center" vertical="center" wrapText="1"/>
    </xf>
    <xf numFmtId="4" fontId="4" fillId="0" borderId="1" xfId="2" applyNumberFormat="1" applyFont="1" applyBorder="1" applyAlignment="1">
      <alignment horizontal="right" vertical="top" wrapText="1"/>
    </xf>
    <xf numFmtId="164" fontId="10" fillId="3" borderId="4" xfId="1" applyFont="1" applyFill="1" applyBorder="1" applyAlignment="1">
      <alignment vertical="center" wrapText="1"/>
    </xf>
    <xf numFmtId="0" fontId="4" fillId="0" borderId="3" xfId="2" applyFont="1" applyBorder="1" applyAlignment="1">
      <alignment horizontal="center" vertical="center" wrapText="1"/>
    </xf>
    <xf numFmtId="0" fontId="5" fillId="4" borderId="1" xfId="2" applyFont="1" applyFill="1" applyBorder="1" applyAlignment="1">
      <alignment horizontal="left" vertical="top" wrapText="1"/>
    </xf>
    <xf numFmtId="0" fontId="26" fillId="0" borderId="1" xfId="0" applyNumberFormat="1" applyFont="1" applyBorder="1" applyAlignment="1">
      <alignment horizontal="left" vertical="center" wrapText="1"/>
    </xf>
    <xf numFmtId="4" fontId="26" fillId="0" borderId="1" xfId="0" applyNumberFormat="1" applyFont="1" applyBorder="1" applyAlignment="1">
      <alignment horizontal="right" vertical="center" wrapText="1"/>
    </xf>
    <xf numFmtId="4" fontId="26" fillId="0" borderId="5" xfId="0" applyNumberFormat="1" applyFont="1" applyBorder="1" applyAlignment="1">
      <alignment horizontal="right" vertical="center" wrapText="1"/>
    </xf>
    <xf numFmtId="0" fontId="26" fillId="0" borderId="1" xfId="0" applyNumberFormat="1" applyFont="1" applyBorder="1" applyAlignment="1">
      <alignment horizontal="center" vertical="center" wrapText="1"/>
    </xf>
    <xf numFmtId="0" fontId="9" fillId="4" borderId="1" xfId="0" applyFont="1" applyFill="1" applyBorder="1" applyAlignment="1">
      <alignment wrapText="1"/>
    </xf>
    <xf numFmtId="0" fontId="9" fillId="4" borderId="1" xfId="0" applyFont="1" applyFill="1" applyBorder="1" applyAlignment="1">
      <alignment horizontal="center" vertical="center" wrapText="1"/>
    </xf>
    <xf numFmtId="4" fontId="9" fillId="4" borderId="1" xfId="0" applyNumberFormat="1" applyFont="1" applyFill="1" applyBorder="1" applyAlignment="1">
      <alignment wrapText="1"/>
    </xf>
    <xf numFmtId="0" fontId="4" fillId="4" borderId="1" xfId="2" applyFont="1" applyFill="1" applyBorder="1" applyAlignment="1">
      <alignment horizontal="left" vertical="top" wrapText="1"/>
    </xf>
    <xf numFmtId="0" fontId="4" fillId="4" borderId="1" xfId="2" applyFont="1" applyFill="1" applyBorder="1" applyAlignment="1">
      <alignment horizontal="center" vertical="center"/>
    </xf>
    <xf numFmtId="4" fontId="4" fillId="4" borderId="1" xfId="2" applyNumberFormat="1" applyFont="1" applyFill="1" applyBorder="1" applyAlignment="1">
      <alignment horizontal="right" vertical="top"/>
    </xf>
    <xf numFmtId="4" fontId="4" fillId="4" borderId="3" xfId="2" applyNumberFormat="1" applyFont="1" applyFill="1" applyBorder="1" applyAlignment="1">
      <alignment horizontal="right" vertical="top"/>
    </xf>
    <xf numFmtId="0" fontId="4" fillId="4" borderId="1" xfId="2" applyFont="1" applyFill="1" applyBorder="1" applyAlignment="1">
      <alignment horizontal="center" vertical="center" wrapText="1"/>
    </xf>
    <xf numFmtId="0" fontId="5" fillId="4" borderId="1" xfId="2" applyFont="1" applyFill="1" applyBorder="1" applyAlignment="1">
      <alignment horizontal="center" vertical="center" wrapText="1"/>
    </xf>
    <xf numFmtId="4" fontId="5" fillId="4" borderId="1" xfId="2" applyNumberFormat="1" applyFont="1" applyFill="1" applyBorder="1" applyAlignment="1">
      <alignment horizontal="right" vertical="top" wrapText="1"/>
    </xf>
    <xf numFmtId="4" fontId="5" fillId="4" borderId="1" xfId="2" applyNumberFormat="1" applyFont="1" applyFill="1" applyBorder="1" applyAlignment="1">
      <alignment horizontal="right" vertical="top"/>
    </xf>
    <xf numFmtId="0" fontId="5" fillId="4" borderId="1" xfId="2" applyFont="1" applyFill="1" applyBorder="1" applyAlignment="1">
      <alignment horizontal="left" vertical="top"/>
    </xf>
    <xf numFmtId="0" fontId="5" fillId="4" borderId="1" xfId="2" applyFont="1" applyFill="1" applyBorder="1" applyAlignment="1">
      <alignment horizontal="center" vertical="center"/>
    </xf>
    <xf numFmtId="0" fontId="7" fillId="4" borderId="1" xfId="0" applyFont="1" applyFill="1" applyBorder="1" applyAlignment="1">
      <alignment horizontal="center" vertical="top" wrapText="1"/>
    </xf>
    <xf numFmtId="164" fontId="0" fillId="4" borderId="1" xfId="0" applyNumberFormat="1" applyFill="1" applyBorder="1"/>
    <xf numFmtId="0" fontId="27" fillId="0" borderId="1" xfId="0" applyFont="1" applyBorder="1" applyAlignment="1">
      <alignment vertical="center" wrapText="1"/>
    </xf>
    <xf numFmtId="0" fontId="4" fillId="4" borderId="1" xfId="2" applyFont="1" applyFill="1" applyBorder="1" applyAlignment="1" applyProtection="1">
      <alignment horizontal="center" vertical="center" wrapText="1"/>
      <protection locked="0"/>
    </xf>
    <xf numFmtId="0" fontId="4" fillId="0" borderId="1" xfId="2" applyFont="1" applyBorder="1" applyAlignment="1" applyProtection="1">
      <alignment horizontal="center" vertical="center"/>
      <protection locked="0"/>
    </xf>
    <xf numFmtId="0" fontId="4" fillId="0" borderId="3" xfId="2" applyFont="1" applyBorder="1" applyAlignment="1" applyProtection="1">
      <alignment horizontal="center" vertical="center" wrapText="1"/>
      <protection locked="0"/>
    </xf>
    <xf numFmtId="1" fontId="4" fillId="0" borderId="1" xfId="2" applyNumberFormat="1" applyFont="1" applyBorder="1" applyAlignment="1" applyProtection="1">
      <alignment horizontal="center" vertical="center"/>
      <protection locked="0"/>
    </xf>
    <xf numFmtId="0" fontId="4" fillId="4" borderId="1" xfId="2" applyFont="1" applyFill="1" applyBorder="1" applyAlignment="1" applyProtection="1">
      <alignment horizontal="center" vertical="center"/>
      <protection locked="0"/>
    </xf>
    <xf numFmtId="0" fontId="5" fillId="4" borderId="1" xfId="2" applyFont="1" applyFill="1" applyBorder="1" applyAlignment="1" applyProtection="1">
      <alignment horizontal="center" vertical="center"/>
      <protection locked="0"/>
    </xf>
    <xf numFmtId="0" fontId="4" fillId="0" borderId="1" xfId="2" applyFont="1" applyBorder="1" applyAlignment="1" applyProtection="1">
      <alignment horizontal="center" vertical="top" wrapText="1"/>
      <protection locked="0"/>
    </xf>
    <xf numFmtId="0" fontId="5" fillId="4" borderId="1" xfId="2" applyFont="1" applyFill="1" applyBorder="1" applyAlignment="1" applyProtection="1">
      <alignment horizontal="center" vertical="top" wrapText="1"/>
      <protection locked="0"/>
    </xf>
    <xf numFmtId="0" fontId="21" fillId="0" borderId="1" xfId="2" applyFont="1" applyBorder="1" applyAlignment="1" applyProtection="1">
      <alignment horizontal="center" vertical="center"/>
      <protection locked="0"/>
    </xf>
    <xf numFmtId="1" fontId="26" fillId="0" borderId="1" xfId="0" applyNumberFormat="1" applyFont="1" applyBorder="1" applyAlignment="1" applyProtection="1">
      <alignment horizontal="right" vertical="center" wrapText="1"/>
      <protection locked="0"/>
    </xf>
    <xf numFmtId="0" fontId="24" fillId="0" borderId="1" xfId="0" applyFont="1" applyBorder="1" applyAlignment="1" applyProtection="1">
      <alignment horizontal="center" vertical="center"/>
      <protection locked="0"/>
    </xf>
    <xf numFmtId="0" fontId="27" fillId="0" borderId="1" xfId="0" applyFont="1" applyBorder="1" applyAlignment="1" applyProtection="1">
      <alignment horizontal="center" vertical="center"/>
      <protection locked="0"/>
    </xf>
    <xf numFmtId="0" fontId="24" fillId="0" borderId="1" xfId="0" applyFont="1" applyBorder="1" applyAlignment="1" applyProtection="1">
      <alignment horizontal="center" vertical="center" wrapText="1"/>
      <protection locked="0"/>
    </xf>
    <xf numFmtId="0" fontId="0" fillId="3" borderId="1" xfId="0" applyFill="1" applyBorder="1" applyAlignment="1"/>
    <xf numFmtId="0" fontId="0" fillId="3" borderId="1" xfId="0" applyFill="1" applyBorder="1" applyAlignment="1">
      <alignment horizontal="center"/>
    </xf>
    <xf numFmtId="164" fontId="0" fillId="3" borderId="1" xfId="1" applyFont="1" applyFill="1" applyBorder="1" applyAlignment="1"/>
    <xf numFmtId="164" fontId="10" fillId="3" borderId="1" xfId="1" applyFont="1" applyFill="1" applyBorder="1" applyAlignment="1">
      <alignment horizontal="center"/>
    </xf>
    <xf numFmtId="4" fontId="0" fillId="3" borderId="1" xfId="0" applyNumberFormat="1" applyFill="1" applyBorder="1" applyAlignment="1">
      <alignment horizontal="center"/>
    </xf>
    <xf numFmtId="164" fontId="0" fillId="0" borderId="1" xfId="0" applyNumberFormat="1" applyBorder="1"/>
    <xf numFmtId="0" fontId="0" fillId="4" borderId="1" xfId="0" applyFill="1" applyBorder="1" applyAlignment="1">
      <alignment horizontal="center" vertical="center"/>
    </xf>
    <xf numFmtId="4" fontId="0" fillId="4" borderId="1" xfId="0" applyNumberFormat="1" applyFill="1" applyBorder="1"/>
    <xf numFmtId="2" fontId="0" fillId="3" borderId="1" xfId="0" applyNumberFormat="1" applyFill="1" applyBorder="1" applyAlignment="1">
      <alignment horizontal="center"/>
    </xf>
    <xf numFmtId="4" fontId="0" fillId="3" borderId="1" xfId="0" applyNumberFormat="1" applyFill="1" applyBorder="1" applyAlignment="1">
      <alignment vertical="center"/>
    </xf>
    <xf numFmtId="4" fontId="0" fillId="4" borderId="1" xfId="0" applyNumberFormat="1" applyFill="1" applyBorder="1" applyAlignment="1">
      <alignment horizontal="right"/>
    </xf>
    <xf numFmtId="4" fontId="0" fillId="3" borderId="1" xfId="0" applyNumberFormat="1" applyFill="1" applyBorder="1" applyAlignment="1" applyProtection="1">
      <alignment horizontal="center"/>
      <protection locked="0"/>
    </xf>
    <xf numFmtId="2" fontId="0" fillId="3" borderId="1" xfId="0" applyNumberFormat="1" applyFill="1" applyBorder="1" applyAlignment="1" applyProtection="1">
      <alignment horizontal="center"/>
      <protection locked="0"/>
    </xf>
    <xf numFmtId="4" fontId="1" fillId="0" borderId="0" xfId="0" applyNumberFormat="1" applyFont="1" applyProtection="1">
      <protection locked="0"/>
    </xf>
    <xf numFmtId="0" fontId="1" fillId="0" borderId="0" xfId="0" applyFont="1" applyAlignment="1" applyProtection="1">
      <alignment horizontal="center" vertical="center" wrapText="1"/>
      <protection locked="0"/>
    </xf>
    <xf numFmtId="0" fontId="3" fillId="0" borderId="0" xfId="0" applyFont="1" applyFill="1" applyAlignment="1" applyProtection="1">
      <alignment horizontal="center" vertical="center" wrapText="1"/>
      <protection locked="0"/>
    </xf>
    <xf numFmtId="0" fontId="0" fillId="0" borderId="0" xfId="0" applyAlignment="1" applyProtection="1">
      <protection locked="0"/>
    </xf>
    <xf numFmtId="4" fontId="28" fillId="0" borderId="0" xfId="0" applyNumberFormat="1" applyFont="1" applyProtection="1">
      <protection locked="0"/>
    </xf>
    <xf numFmtId="4" fontId="6" fillId="4"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6" fillId="4" borderId="1" xfId="0" applyFont="1" applyFill="1" applyBorder="1" applyAlignment="1" applyProtection="1">
      <alignment horizontal="center" vertical="center" wrapText="1"/>
      <protection locked="0"/>
    </xf>
    <xf numFmtId="0" fontId="9" fillId="10" borderId="1" xfId="0" applyFont="1" applyFill="1" applyBorder="1" applyAlignment="1">
      <alignment wrapText="1"/>
    </xf>
    <xf numFmtId="4" fontId="0" fillId="10" borderId="1" xfId="0" applyNumberFormat="1" applyFill="1" applyBorder="1" applyAlignment="1" applyProtection="1">
      <alignment horizontal="center" vertical="center" wrapText="1"/>
      <protection locked="0"/>
    </xf>
    <xf numFmtId="4" fontId="0" fillId="5" borderId="1" xfId="0" applyNumberFormat="1" applyFill="1" applyBorder="1" applyAlignment="1" applyProtection="1">
      <alignment horizontal="center"/>
      <protection locked="0"/>
    </xf>
    <xf numFmtId="0" fontId="0" fillId="5" borderId="1" xfId="0" applyFill="1" applyBorder="1" applyAlignment="1" applyProtection="1">
      <alignment wrapText="1"/>
      <protection locked="0"/>
    </xf>
    <xf numFmtId="0" fontId="0" fillId="5" borderId="1" xfId="0" applyFill="1" applyBorder="1" applyAlignment="1" applyProtection="1">
      <alignment horizontal="center" wrapText="1"/>
      <protection locked="0"/>
    </xf>
    <xf numFmtId="4" fontId="0" fillId="5" borderId="1" xfId="0" applyNumberFormat="1" applyFill="1" applyBorder="1" applyAlignment="1" applyProtection="1">
      <alignment vertical="center"/>
      <protection locked="0"/>
    </xf>
    <xf numFmtId="4" fontId="3" fillId="0" borderId="0" xfId="0" applyNumberFormat="1" applyFont="1" applyFill="1" applyAlignment="1" applyProtection="1">
      <alignment horizontal="center" vertical="center" wrapText="1"/>
      <protection locked="0"/>
    </xf>
    <xf numFmtId="0" fontId="18" fillId="0" borderId="0" xfId="0" applyFont="1" applyAlignment="1">
      <alignment horizontal="left" vertical="center"/>
    </xf>
    <xf numFmtId="0" fontId="0" fillId="0" borderId="2" xfId="0" applyBorder="1" applyAlignment="1" applyProtection="1">
      <alignment horizontal="center" vertical="center"/>
      <protection locked="0"/>
    </xf>
  </cellXfs>
  <cellStyles count="4">
    <cellStyle name="Денежный" xfId="1" builtinId="4"/>
    <cellStyle name="Обычный" xfId="0" builtinId="0"/>
    <cellStyle name="Обычный 2" xfId="2"/>
    <cellStyle name="Обычный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iagrams/_rels/data1.xml.rels><?xml version="1.0" encoding="UTF-8" standalone="yes"?>
<Relationships xmlns="http://schemas.openxmlformats.org/package/2006/relationships"><Relationship Id="rId8" Type="http://schemas.openxmlformats.org/officeDocument/2006/relationships/hyperlink" Target="#'&#1054;&#1090;&#1076;&#1077;&#1083;&#1082;&#1072; &#1087;&#1086;&#1083;&#1072;'!A1"/><Relationship Id="rId13" Type="http://schemas.openxmlformats.org/officeDocument/2006/relationships/hyperlink" Target="#&#1042;&#1080;&#1050;!A1"/><Relationship Id="rId18" Type="http://schemas.openxmlformats.org/officeDocument/2006/relationships/hyperlink" Target="#&#1057;&#1050;&#1057;!A1"/><Relationship Id="rId3" Type="http://schemas.openxmlformats.org/officeDocument/2006/relationships/hyperlink" Target="#&#1050;&#1088;&#1086;&#1074;&#1083;&#1103;!A1"/><Relationship Id="rId21" Type="http://schemas.openxmlformats.org/officeDocument/2006/relationships/hyperlink" Target="#&#1044;&#1086;&#1087;.&#1082;&#1086;&#1084;&#1087;&#1083;.!A1"/><Relationship Id="rId7" Type="http://schemas.openxmlformats.org/officeDocument/2006/relationships/hyperlink" Target="#&#1055;&#1077;&#1088;&#1077;&#1075;&#1086;&#1088;&#1086;&#1076;&#1082;&#1080;!A1"/><Relationship Id="rId12" Type="http://schemas.openxmlformats.org/officeDocument/2006/relationships/hyperlink" Target="#&#1069;&#1054;&#1052;!A1"/><Relationship Id="rId17" Type="http://schemas.openxmlformats.org/officeDocument/2006/relationships/hyperlink" Target="#&#1057;&#1050;&#1059;&#1044;!A1"/><Relationship Id="rId2" Type="http://schemas.openxmlformats.org/officeDocument/2006/relationships/hyperlink" Target="#&#1050;&#1086;&#1088;&#1086;&#1073;&#1082;&#1072;!A1"/><Relationship Id="rId16" Type="http://schemas.openxmlformats.org/officeDocument/2006/relationships/hyperlink" Target="#&#1054;&#1055;&#1057;!A1"/><Relationship Id="rId20" Type="http://schemas.openxmlformats.org/officeDocument/2006/relationships/hyperlink" Target="#&#1055;&#1088;&#1086;&#1077;&#1082;&#1090;!A1"/><Relationship Id="rId1" Type="http://schemas.openxmlformats.org/officeDocument/2006/relationships/hyperlink" Target="#&#1060;&#1091;&#1085;&#1076;.!A1"/><Relationship Id="rId6" Type="http://schemas.openxmlformats.org/officeDocument/2006/relationships/hyperlink" Target="#&#1054;&#1082;&#1085;&#1072;!A1"/><Relationship Id="rId11" Type="http://schemas.openxmlformats.org/officeDocument/2006/relationships/hyperlink" Target="#&#1058;&#1077;&#1093;&#1085;&#1080;&#1082;&#1072;!A1"/><Relationship Id="rId5" Type="http://schemas.openxmlformats.org/officeDocument/2006/relationships/hyperlink" Target="#'&#1054;&#1090;&#1076;&#1077;&#1083;&#1082;&#1072; &#1089;&#1090;&#1077;&#1085;'!A1"/><Relationship Id="rId15" Type="http://schemas.openxmlformats.org/officeDocument/2006/relationships/hyperlink" Target="#&#1040;&#1055;&#1057;!A1"/><Relationship Id="rId10" Type="http://schemas.openxmlformats.org/officeDocument/2006/relationships/hyperlink" Target="#&#1051;&#1077;&#1089;&#1090;&#1085;.&#1082;&#1088;&#1099;&#1083;&#1100;&#1094;&#1072;!A1"/><Relationship Id="rId19" Type="http://schemas.openxmlformats.org/officeDocument/2006/relationships/hyperlink" Target="#&#1044;&#1059;!A1"/><Relationship Id="rId4" Type="http://schemas.openxmlformats.org/officeDocument/2006/relationships/hyperlink" Target="#'&#1044;&#1074;&#1077;&#1088;&#1080;,&#1074;&#1086;&#1088;&#1086;&#1090;&#1072;'!A1"/><Relationship Id="rId9" Type="http://schemas.openxmlformats.org/officeDocument/2006/relationships/hyperlink" Target="#'&#1054;&#1090;&#1076;&#1077;&#1083;&#1082;&#1072; &#1087;&#1086;&#1090;&#1086;&#1083;&#1082;&#1072;'!A1"/><Relationship Id="rId14" Type="http://schemas.openxmlformats.org/officeDocument/2006/relationships/hyperlink" Target="#&#1054;&#1080;&#1042;!A1"/><Relationship Id="rId22" Type="http://schemas.openxmlformats.org/officeDocument/2006/relationships/hyperlink" Target="#&#1052;&#1077;&#1073;&#1077;&#1083;&#1100;!A1"/></Relationships>
</file>

<file path=xl/diagrams/colors1.xml><?xml version="1.0" encoding="utf-8"?>
<dgm:colorsDef xmlns:dgm="http://schemas.openxmlformats.org/drawingml/2006/diagram" xmlns:a="http://schemas.openxmlformats.org/drawingml/2006/main" uniqueId="urn:microsoft.com/office/officeart/2005/8/colors/colorful1#1">
  <dgm:title val=""/>
  <dgm:desc val=""/>
  <dgm:catLst>
    <dgm:cat type="colorful" pri="10100"/>
  </dgm:catLst>
  <dgm:styleLbl name="node0">
    <dgm:fillClrLst meth="repeat">
      <a:schemeClr val="accent1"/>
    </dgm:fillClrLst>
    <dgm:linClrLst meth="repeat">
      <a:schemeClr val="lt1"/>
    </dgm:linClrLst>
    <dgm:effectClrLst/>
    <dgm:txLinClrLst/>
    <dgm:txFillClrLst/>
    <dgm:txEffectClrLst/>
  </dgm:styleLbl>
  <dgm:styleLbl name="node1">
    <dgm:fillClrLst meth="repeat">
      <a:schemeClr val="accent2"/>
      <a:schemeClr val="accent3"/>
      <a:schemeClr val="accent4"/>
      <a:schemeClr val="accent5"/>
      <a:schemeClr val="accent6"/>
    </dgm:fillClrLst>
    <dgm:linClrLst meth="repeat">
      <a:schemeClr val="lt1"/>
    </dgm:linClrLst>
    <dgm:effectClrLst/>
    <dgm:txLinClrLst/>
    <dgm:txFillClrLst/>
    <dgm:txEffectClrLst/>
  </dgm:styleLbl>
  <dgm:styleLbl name="alignNode1">
    <dgm:fillClrLst meth="repeat">
      <a:schemeClr val="accent2"/>
      <a:schemeClr val="accent3"/>
      <a:schemeClr val="accent4"/>
      <a:schemeClr val="accent5"/>
      <a:schemeClr val="accent6"/>
    </dgm:fillClrLst>
    <dgm:linClrLst meth="repeat">
      <a:schemeClr val="accent2"/>
      <a:schemeClr val="accent3"/>
      <a:schemeClr val="accent4"/>
      <a:schemeClr val="accent5"/>
      <a:schemeClr val="accent6"/>
    </dgm:linClrLst>
    <dgm:effectClrLst/>
    <dgm:txLinClrLst/>
    <dgm:txFillClrLst/>
    <dgm:txEffectClrLst/>
  </dgm:styleLbl>
  <dgm:styleLbl name="lnNode1">
    <dgm:fillClrLst meth="repeat">
      <a:schemeClr val="accent2"/>
      <a:schemeClr val="accent3"/>
      <a:schemeClr val="accent4"/>
      <a:schemeClr val="accent5"/>
      <a:schemeClr val="accent6"/>
    </dgm:fillClrLst>
    <dgm:linClrLst meth="repeat">
      <a:schemeClr val="lt1"/>
    </dgm:linClrLst>
    <dgm:effectClrLst/>
    <dgm:txLinClrLst/>
    <dgm:txFillClrLst/>
    <dgm:txEffectClrLst/>
  </dgm:styleLbl>
  <dgm:styleLbl name="vennNode1">
    <dgm:fillClrLst meth="repeat">
      <a:schemeClr val="accent2">
        <a:alpha val="50000"/>
      </a:schemeClr>
      <a:schemeClr val="accent3">
        <a:alpha val="50000"/>
      </a:schemeClr>
      <a:schemeClr val="accent4">
        <a:alpha val="50000"/>
      </a:schemeClr>
      <a:schemeClr val="accent5">
        <a:alpha val="50000"/>
      </a:schemeClr>
      <a:schemeClr val="accent6">
        <a:alpha val="50000"/>
      </a:schemeClr>
    </dgm:fillClrLst>
    <dgm:linClrLst meth="repeat">
      <a:schemeClr val="lt1"/>
    </dgm:linClrLst>
    <dgm:effectClrLst/>
    <dgm:txLinClrLst/>
    <dgm:txFillClrLst/>
    <dgm:txEffectClrLst/>
  </dgm:styleLbl>
  <dgm:styleLbl name="node2">
    <dgm:fillClrLst>
      <a:schemeClr val="accent2"/>
    </dgm:fillClrLst>
    <dgm:linClrLst meth="repeat">
      <a:schemeClr val="lt1"/>
    </dgm:linClrLst>
    <dgm:effectClrLst/>
    <dgm:txLinClrLst/>
    <dgm:txFillClrLst/>
    <dgm:txEffectClrLst/>
  </dgm:styleLbl>
  <dgm:styleLbl name="node3">
    <dgm:fillClrLst>
      <a:schemeClr val="accent3"/>
    </dgm:fillClrLst>
    <dgm:linClrLst meth="repeat">
      <a:schemeClr val="lt1"/>
    </dgm:linClrLst>
    <dgm:effectClrLst/>
    <dgm:txLinClrLst/>
    <dgm:txFillClrLst/>
    <dgm:txEffectClrLst/>
  </dgm:styleLbl>
  <dgm:styleLbl name="node4">
    <dgm:fillClrLst>
      <a:schemeClr val="accent4"/>
    </dgm:fillClrLst>
    <dgm:linClrLst meth="repeat">
      <a:schemeClr val="lt1"/>
    </dgm:linClrLst>
    <dgm:effectClrLst/>
    <dgm:txLinClrLst/>
    <dgm:txFillClrLst/>
    <dgm:txEffectClrLst/>
  </dgm:styleLbl>
  <dgm:styleLbl name="fgImgPlace1">
    <dgm:fillClrLst meth="repeat">
      <a:schemeClr val="accent2">
        <a:tint val="50000"/>
      </a:schemeClr>
      <a:schemeClr val="accent3">
        <a:tint val="50000"/>
      </a:schemeClr>
      <a:schemeClr val="accent4">
        <a:tint val="50000"/>
      </a:schemeClr>
      <a:schemeClr val="accent5">
        <a:tint val="50000"/>
      </a:schemeClr>
      <a:schemeClr val="accent6">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1">
        <a:tint val="50000"/>
      </a:schemeClr>
      <a:schemeClr val="accent2">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1">
        <a:tint val="50000"/>
      </a:schemeClr>
      <a:schemeClr val="accent2">
        <a:tint val="2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2"/>
      <a:schemeClr val="accent3"/>
      <a:schemeClr val="accent4"/>
      <a:schemeClr val="accent5"/>
      <a:schemeClr val="accent6"/>
    </dgm:fillClrLst>
    <dgm:linClrLst meth="cycle">
      <a:schemeClr val="lt1"/>
    </dgm:linClrLst>
    <dgm:effectClrLst/>
    <dgm:txLinClrLst/>
    <dgm:txFillClrLst/>
    <dgm:txEffectClrLst/>
  </dgm:styleLbl>
  <dgm:styleLbl name="fgSibTrans2D1">
    <dgm:fillClrLst meth="repeat">
      <a:schemeClr val="accent2"/>
      <a:schemeClr val="accent3"/>
      <a:schemeClr val="accent4"/>
      <a:schemeClr val="accent5"/>
      <a:schemeClr val="accent6"/>
    </dgm:fillClrLst>
    <dgm:linClrLst meth="cycle">
      <a:schemeClr val="lt1"/>
    </dgm:linClrLst>
    <dgm:effectClrLst/>
    <dgm:txLinClrLst/>
    <dgm:txFillClrLst meth="repeat">
      <a:schemeClr val="lt1"/>
    </dgm:txFillClrLst>
    <dgm:txEffectClrLst/>
  </dgm:styleLbl>
  <dgm:styleLbl name="bgSibTrans2D1">
    <dgm:fillClrLst meth="repeat">
      <a:schemeClr val="accent2"/>
      <a:schemeClr val="accent3"/>
      <a:schemeClr val="accent4"/>
      <a:schemeClr val="accent5"/>
      <a:schemeClr val="accent6"/>
    </dgm:fillClrLst>
    <dgm:linClrLst meth="cycle">
      <a:schemeClr val="lt1"/>
    </dgm:linClrLst>
    <dgm:effectClrLst/>
    <dgm:txLinClrLst/>
    <dgm:txFillClrLst meth="repeat">
      <a:schemeClr val="lt1"/>
    </dgm:txFillClrLst>
    <dgm:txEffectClrLst/>
  </dgm:styleLbl>
  <dgm:styleLbl name="sibTrans1D1">
    <dgm:fillClrLst meth="repeat">
      <a:schemeClr val="accent2"/>
      <a:schemeClr val="accent3"/>
      <a:schemeClr val="accent4"/>
      <a:schemeClr val="accent5"/>
      <a:schemeClr val="accent6"/>
    </dgm:fillClrLst>
    <dgm:linClrLst meth="repeat">
      <a:schemeClr val="accent2"/>
      <a:schemeClr val="accent3"/>
      <a:schemeClr val="accent4"/>
      <a:schemeClr val="accent5"/>
      <a:schemeClr val="accent6"/>
    </dgm:linClrLst>
    <dgm:effectClrLst/>
    <dgm:txLinClrLst/>
    <dgm:txFillClrLst meth="repeat">
      <a:schemeClr val="tx1"/>
    </dgm:txFillClrLst>
    <dgm:txEffectClrLst/>
  </dgm:styleLbl>
  <dgm:styleLbl name="callout">
    <dgm:fillClrLst meth="repeat">
      <a:schemeClr val="accent2"/>
    </dgm:fillClrLst>
    <dgm:linClrLst meth="repeat">
      <a:schemeClr val="accent2">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2"/>
    </dgm:fillClrLst>
    <dgm:linClrLst meth="repeat">
      <a:schemeClr val="lt1"/>
    </dgm:linClrLst>
    <dgm:effectClrLst/>
    <dgm:txLinClrLst/>
    <dgm:txFillClrLst/>
    <dgm:txEffectClrLst/>
  </dgm:styleLbl>
  <dgm:styleLbl name="asst2">
    <dgm:fillClrLst>
      <a:schemeClr val="accent3"/>
    </dgm:fillClrLst>
    <dgm:linClrLst meth="repeat">
      <a:schemeClr val="lt1"/>
    </dgm:linClrLst>
    <dgm:effectClrLst/>
    <dgm:txLinClrLst/>
    <dgm:txFillClrLst/>
    <dgm:txEffectClrLst/>
  </dgm:styleLbl>
  <dgm:styleLbl name="asst3">
    <dgm:fillClrLst>
      <a:schemeClr val="accent4"/>
    </dgm:fillClrLst>
    <dgm:linClrLst meth="repeat">
      <a:schemeClr val="lt1"/>
    </dgm:linClrLst>
    <dgm:effectClrLst/>
    <dgm:txLinClrLst/>
    <dgm:txFillClrLst/>
    <dgm:txEffectClrLst/>
  </dgm:styleLbl>
  <dgm:styleLbl name="asst4">
    <dgm:fillClrLst>
      <a:schemeClr val="accent5"/>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2"/>
    </dgm:fillClrLst>
    <dgm:linClrLst meth="repeat">
      <a:schemeClr val="accent1"/>
    </dgm:linClrLst>
    <dgm:effectClrLst/>
    <dgm:txLinClrLst/>
    <dgm:txFillClrLst meth="repeat">
      <a:schemeClr val="tx1"/>
    </dgm:txFillClrLst>
    <dgm:txEffectClrLst/>
  </dgm:styleLbl>
  <dgm:styleLbl name="parChTrans1D2">
    <dgm:fillClrLst meth="repeat">
      <a:schemeClr val="accent3">
        <a:tint val="90000"/>
      </a:schemeClr>
    </dgm:fillClrLst>
    <dgm:linClrLst meth="repeat">
      <a:schemeClr val="accent2"/>
    </dgm:linClrLst>
    <dgm:effectClrLst/>
    <dgm:txLinClrLst/>
    <dgm:txFillClrLst meth="repeat">
      <a:schemeClr val="tx1"/>
    </dgm:txFillClrLst>
    <dgm:txEffectClrLst/>
  </dgm:styleLbl>
  <dgm:styleLbl name="parChTrans1D3">
    <dgm:fillClrLst meth="repeat">
      <a:schemeClr val="accent4">
        <a:tint val="70000"/>
      </a:schemeClr>
    </dgm:fillClrLst>
    <dgm:linClrLst meth="repeat">
      <a:schemeClr val="accent3"/>
    </dgm:linClrLst>
    <dgm:effectClrLst/>
    <dgm:txLinClrLst/>
    <dgm:txFillClrLst meth="repeat">
      <a:schemeClr val="tx1"/>
    </dgm:txFillClrLst>
    <dgm:txEffectClrLst/>
  </dgm:styleLbl>
  <dgm:styleLbl name="parChTrans1D4">
    <dgm:fillClrLst meth="repeat">
      <a:schemeClr val="accent5">
        <a:tint val="50000"/>
      </a:schemeClr>
    </dgm:fillClrLst>
    <dgm:linClrLst meth="repeat">
      <a:schemeClr val="accent4"/>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fg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align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bg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1"/>
    </dgm:linClrLst>
    <dgm:effectClrLst/>
    <dgm:txLinClrLst/>
    <dgm:txFillClrLst meth="repeat">
      <a:schemeClr val="dk1"/>
    </dgm:txFillClrLst>
    <dgm:txEffectClrLst/>
  </dgm:styleLbl>
  <dgm:styleLbl name="fgAcc2">
    <dgm:fillClrLst meth="repeat">
      <a:schemeClr val="lt1">
        <a:alpha val="90000"/>
      </a:schemeClr>
    </dgm:fillClrLst>
    <dgm:linClrLst>
      <a:schemeClr val="accent2"/>
    </dgm:linClrLst>
    <dgm:effectClrLst/>
    <dgm:txLinClrLst/>
    <dgm:txFillClrLst meth="repeat">
      <a:schemeClr val="dk1"/>
    </dgm:txFillClrLst>
    <dgm:txEffectClrLst/>
  </dgm:styleLbl>
  <dgm:styleLbl name="fgAcc3">
    <dgm:fillClrLst meth="repeat">
      <a:schemeClr val="lt1">
        <a:alpha val="90000"/>
      </a:schemeClr>
    </dgm:fillClrLst>
    <dgm:linClrLst>
      <a:schemeClr val="accent3"/>
    </dgm:linClrLst>
    <dgm:effectClrLst/>
    <dgm:txLinClrLst/>
    <dgm:txFillClrLst meth="repeat">
      <a:schemeClr val="dk1"/>
    </dgm:txFillClrLst>
    <dgm:txEffectClrLst/>
  </dgm:styleLbl>
  <dgm:styleLbl name="fgAcc4">
    <dgm:fillClrLst meth="repeat">
      <a:schemeClr val="lt1">
        <a:alpha val="90000"/>
      </a:schemeClr>
    </dgm:fillClrLst>
    <dgm:linClrLst>
      <a:schemeClr val="accent4"/>
    </dgm:linClrLst>
    <dgm:effectClrLst/>
    <dgm:txLinClrLst/>
    <dgm:txFillClrLst meth="repeat">
      <a:schemeClr val="dk1"/>
    </dgm:txFillClrLst>
    <dgm:txEffectClrLst/>
  </dgm:styleLbl>
  <dgm:styleLbl name="bgShp">
    <dgm:fillClrLst meth="repeat">
      <a:schemeClr val="accent2">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2">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2"/>
    </dgm:linClrLst>
    <dgm:effectClrLst/>
    <dgm:txLinClrLst/>
    <dgm:txFillClrLst meth="repeat">
      <a:schemeClr val="lt1"/>
    </dgm:txFillClrLst>
    <dgm:txEffectClrLst/>
  </dgm:styleLbl>
  <dgm:styleLbl name="fgShp">
    <dgm:fillClrLst meth="repeat">
      <a:schemeClr val="accent2">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0.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3.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4.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5.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6.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7.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8.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9.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0.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3.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4.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5.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6.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7.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8.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9.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0.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3.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4.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5.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6.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7.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8.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9.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0.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3.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4.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5.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6.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7.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8.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9.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0.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3.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4.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5.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6.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7.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8.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9.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15AF60FC-1A45-486D-8454-570443BD3601}" type="doc">
      <dgm:prSet loTypeId="urn:microsoft.com/office/officeart/2005/8/layout/vList2" loCatId="list" qsTypeId="urn:microsoft.com/office/officeart/2005/8/quickstyle/3d1" qsCatId="3D" csTypeId="urn:microsoft.com/office/officeart/2005/8/colors/colorful1#1" csCatId="colorful" phldr="1"/>
      <dgm:spPr/>
      <dgm:t>
        <a:bodyPr/>
        <a:lstStyle/>
        <a:p>
          <a:endParaRPr lang="ru-RU"/>
        </a:p>
      </dgm:t>
    </dgm:pt>
    <dgm:pt modelId="{394818E4-6F37-44C9-94A8-4E1E8B8F189E}">
      <dgm:prSet phldrT="[Текст]" custT="1"/>
      <dgm:spPr/>
      <dgm:t>
        <a:bodyPr/>
        <a:lstStyle/>
        <a:p>
          <a:r>
            <a:rPr lang="ru-RU" sz="1200"/>
            <a:t>СЕБЕСТОИМОСТЬ МЗ, руб.</a:t>
          </a:r>
        </a:p>
      </dgm:t>
    </dgm:pt>
    <dgm:pt modelId="{0C4E3170-AB01-4F8B-8023-F1EEBBB48AF9}" type="parTrans" cxnId="{792055EA-0CCC-4106-902E-052DAA819F2B}">
      <dgm:prSet/>
      <dgm:spPr/>
      <dgm:t>
        <a:bodyPr/>
        <a:lstStyle/>
        <a:p>
          <a:endParaRPr lang="ru-RU" sz="1200"/>
        </a:p>
      </dgm:t>
    </dgm:pt>
    <dgm:pt modelId="{F1AE6A0C-FED3-41C4-9AA8-C3EA84D5E742}" type="sibTrans" cxnId="{792055EA-0CCC-4106-902E-052DAA819F2B}">
      <dgm:prSet/>
      <dgm:spPr/>
      <dgm:t>
        <a:bodyPr/>
        <a:lstStyle/>
        <a:p>
          <a:endParaRPr lang="ru-RU" sz="1200"/>
        </a:p>
      </dgm:t>
    </dgm:pt>
    <dgm:pt modelId="{1BF903B7-9E12-44A7-BED3-CDB9F2BC2C22}">
      <dgm:prSet phldrT="[Текст]" custT="1"/>
      <dgm:spPr/>
      <dgm:t>
        <a:bodyPr/>
        <a:lstStyle/>
        <a:p>
          <a:r>
            <a:rPr lang="ru-RU" sz="1200"/>
            <a:t>Фундамент, руб</a:t>
          </a:r>
        </a:p>
      </dgm:t>
      <dgm:extLst>
        <a:ext uri="{E40237B7-FDA0-4F09-8148-C483321AD2D9}">
          <dgm14:cNvPr xmlns:dgm14="http://schemas.microsoft.com/office/drawing/2010/diagram" id="0" name="">
            <a:hlinkClick xmlns:r="http://schemas.openxmlformats.org/officeDocument/2006/relationships" r:id="rId1"/>
          </dgm14:cNvPr>
        </a:ext>
      </dgm:extLst>
    </dgm:pt>
    <dgm:pt modelId="{7AA2B71F-49D5-4167-8AC3-136641E274F4}" type="parTrans" cxnId="{7321A75A-0B89-47EA-A345-D96480AC0545}">
      <dgm:prSet/>
      <dgm:spPr/>
      <dgm:t>
        <a:bodyPr/>
        <a:lstStyle/>
        <a:p>
          <a:endParaRPr lang="ru-RU" sz="1200"/>
        </a:p>
      </dgm:t>
    </dgm:pt>
    <dgm:pt modelId="{A4CEDBF7-0E1F-422B-8A0B-FA253E6CD386}" type="sibTrans" cxnId="{7321A75A-0B89-47EA-A345-D96480AC0545}">
      <dgm:prSet/>
      <dgm:spPr/>
      <dgm:t>
        <a:bodyPr/>
        <a:lstStyle/>
        <a:p>
          <a:endParaRPr lang="ru-RU" sz="1200"/>
        </a:p>
      </dgm:t>
    </dgm:pt>
    <dgm:pt modelId="{DEDB1665-5AA9-4FA7-9A3D-A852568B57BE}">
      <dgm:prSet phldrT="[Текст]" custT="1"/>
      <dgm:spPr/>
      <dgm:t>
        <a:bodyPr/>
        <a:lstStyle/>
        <a:p>
          <a:r>
            <a:rPr lang="ru-RU" sz="1200"/>
            <a:t>Коробка, руб</a:t>
          </a:r>
        </a:p>
      </dgm:t>
      <dgm:extLst>
        <a:ext uri="{E40237B7-FDA0-4F09-8148-C483321AD2D9}">
          <dgm14:cNvPr xmlns:dgm14="http://schemas.microsoft.com/office/drawing/2010/diagram" id="0" name="">
            <a:hlinkClick xmlns:r="http://schemas.openxmlformats.org/officeDocument/2006/relationships" r:id="rId2"/>
          </dgm14:cNvPr>
        </a:ext>
      </dgm:extLst>
    </dgm:pt>
    <dgm:pt modelId="{DD888B62-3B37-4F8C-B4E4-BD179D2D7C2D}" type="parTrans" cxnId="{50F9CE46-86C2-476A-ADD2-75EC8FFE32F4}">
      <dgm:prSet/>
      <dgm:spPr/>
      <dgm:t>
        <a:bodyPr/>
        <a:lstStyle/>
        <a:p>
          <a:endParaRPr lang="ru-RU" sz="1200"/>
        </a:p>
      </dgm:t>
    </dgm:pt>
    <dgm:pt modelId="{4570AD8E-50B8-4890-89CE-8BE4E353B653}" type="sibTrans" cxnId="{50F9CE46-86C2-476A-ADD2-75EC8FFE32F4}">
      <dgm:prSet/>
      <dgm:spPr/>
      <dgm:t>
        <a:bodyPr/>
        <a:lstStyle/>
        <a:p>
          <a:endParaRPr lang="ru-RU" sz="1200"/>
        </a:p>
      </dgm:t>
    </dgm:pt>
    <dgm:pt modelId="{B4D8D44E-439C-408E-8403-0F2E5039AFCB}">
      <dgm:prSet phldrT="[Текст]" custT="1"/>
      <dgm:spPr/>
      <dgm:t>
        <a:bodyPr/>
        <a:lstStyle/>
        <a:p>
          <a:r>
            <a:rPr lang="ru-RU" sz="1200"/>
            <a:t>Кровля, руб</a:t>
          </a:r>
        </a:p>
      </dgm:t>
      <dgm:extLst>
        <a:ext uri="{E40237B7-FDA0-4F09-8148-C483321AD2D9}">
          <dgm14:cNvPr xmlns:dgm14="http://schemas.microsoft.com/office/drawing/2010/diagram" id="0" name="">
            <a:hlinkClick xmlns:r="http://schemas.openxmlformats.org/officeDocument/2006/relationships" r:id="rId3"/>
          </dgm14:cNvPr>
        </a:ext>
      </dgm:extLst>
    </dgm:pt>
    <dgm:pt modelId="{CE836768-292B-4463-9C29-17B02056AB7A}" type="parTrans" cxnId="{0BFD0D9C-7578-48D4-B621-EA4246B616B3}">
      <dgm:prSet/>
      <dgm:spPr/>
      <dgm:t>
        <a:bodyPr/>
        <a:lstStyle/>
        <a:p>
          <a:endParaRPr lang="ru-RU" sz="1200"/>
        </a:p>
      </dgm:t>
    </dgm:pt>
    <dgm:pt modelId="{0EA8E5C0-3AEB-43F0-8C29-EDA08FF5E3A0}" type="sibTrans" cxnId="{0BFD0D9C-7578-48D4-B621-EA4246B616B3}">
      <dgm:prSet/>
      <dgm:spPr/>
      <dgm:t>
        <a:bodyPr/>
        <a:lstStyle/>
        <a:p>
          <a:endParaRPr lang="ru-RU" sz="1200"/>
        </a:p>
      </dgm:t>
    </dgm:pt>
    <dgm:pt modelId="{5804D78B-AE16-4582-82FA-1E500984DD08}">
      <dgm:prSet phldrT="[Текст]" custT="1"/>
      <dgm:spPr/>
      <dgm:t>
        <a:bodyPr/>
        <a:lstStyle/>
        <a:p>
          <a:r>
            <a:rPr lang="ru-RU" sz="1200"/>
            <a:t>Двери, руб</a:t>
          </a:r>
        </a:p>
      </dgm:t>
      <dgm:extLst>
        <a:ext uri="{E40237B7-FDA0-4F09-8148-C483321AD2D9}">
          <dgm14:cNvPr xmlns:dgm14="http://schemas.microsoft.com/office/drawing/2010/diagram" id="0" name="">
            <a:hlinkClick xmlns:r="http://schemas.openxmlformats.org/officeDocument/2006/relationships" r:id="rId4"/>
          </dgm14:cNvPr>
        </a:ext>
      </dgm:extLst>
    </dgm:pt>
    <dgm:pt modelId="{2BE52A4B-F94E-4420-ACEE-523F4665AA0D}" type="parTrans" cxnId="{06D2048C-5465-4BB3-AEAE-09A2292706E0}">
      <dgm:prSet/>
      <dgm:spPr/>
      <dgm:t>
        <a:bodyPr/>
        <a:lstStyle/>
        <a:p>
          <a:endParaRPr lang="ru-RU" sz="1200"/>
        </a:p>
      </dgm:t>
    </dgm:pt>
    <dgm:pt modelId="{006CC26F-7A53-4CE0-90B1-EEDA4A3452F1}" type="sibTrans" cxnId="{06D2048C-5465-4BB3-AEAE-09A2292706E0}">
      <dgm:prSet/>
      <dgm:spPr/>
      <dgm:t>
        <a:bodyPr/>
        <a:lstStyle/>
        <a:p>
          <a:endParaRPr lang="ru-RU" sz="1200"/>
        </a:p>
      </dgm:t>
    </dgm:pt>
    <dgm:pt modelId="{52D4828C-8E07-4E29-A77B-D226C015906C}">
      <dgm:prSet phldrT="[Текст]" custT="1"/>
      <dgm:spPr/>
      <dgm:t>
        <a:bodyPr/>
        <a:lstStyle/>
        <a:p>
          <a:r>
            <a:rPr lang="ru-RU" sz="1200"/>
            <a:t>Отделка стен, руб</a:t>
          </a:r>
        </a:p>
      </dgm:t>
      <dgm:extLst>
        <a:ext uri="{E40237B7-FDA0-4F09-8148-C483321AD2D9}">
          <dgm14:cNvPr xmlns:dgm14="http://schemas.microsoft.com/office/drawing/2010/diagram" id="0" name="">
            <a:hlinkClick xmlns:r="http://schemas.openxmlformats.org/officeDocument/2006/relationships" r:id="rId5"/>
          </dgm14:cNvPr>
        </a:ext>
      </dgm:extLst>
    </dgm:pt>
    <dgm:pt modelId="{67B30E2C-83CD-4E2D-8945-656AA00B6C1D}" type="parTrans" cxnId="{5198BD31-80EB-48CF-AEBD-00A324F66A90}">
      <dgm:prSet/>
      <dgm:spPr/>
      <dgm:t>
        <a:bodyPr/>
        <a:lstStyle/>
        <a:p>
          <a:endParaRPr lang="ru-RU" sz="1200"/>
        </a:p>
      </dgm:t>
    </dgm:pt>
    <dgm:pt modelId="{6D6493BF-07AF-445E-8AE5-311B8EF4CB6F}" type="sibTrans" cxnId="{5198BD31-80EB-48CF-AEBD-00A324F66A90}">
      <dgm:prSet/>
      <dgm:spPr/>
      <dgm:t>
        <a:bodyPr/>
        <a:lstStyle/>
        <a:p>
          <a:endParaRPr lang="ru-RU" sz="1200"/>
        </a:p>
      </dgm:t>
    </dgm:pt>
    <dgm:pt modelId="{6826BE37-64C8-4C22-9434-F4B9652B2316}">
      <dgm:prSet phldrT="[Текст]" custT="1"/>
      <dgm:spPr/>
      <dgm:t>
        <a:bodyPr/>
        <a:lstStyle/>
        <a:p>
          <a:r>
            <a:rPr lang="ru-RU" sz="1200"/>
            <a:t>Окна, руб</a:t>
          </a:r>
        </a:p>
      </dgm:t>
      <dgm:extLst>
        <a:ext uri="{E40237B7-FDA0-4F09-8148-C483321AD2D9}">
          <dgm14:cNvPr xmlns:dgm14="http://schemas.microsoft.com/office/drawing/2010/diagram" id="0" name="">
            <a:hlinkClick xmlns:r="http://schemas.openxmlformats.org/officeDocument/2006/relationships" r:id="rId6"/>
          </dgm14:cNvPr>
        </a:ext>
      </dgm:extLst>
    </dgm:pt>
    <dgm:pt modelId="{8EBB50B5-AFCC-4E97-BA8A-C30838D2B1C9}" type="parTrans" cxnId="{8434D705-06CE-431A-B504-3F635F2EDD67}">
      <dgm:prSet/>
      <dgm:spPr/>
      <dgm:t>
        <a:bodyPr/>
        <a:lstStyle/>
        <a:p>
          <a:endParaRPr lang="ru-RU" sz="1200"/>
        </a:p>
      </dgm:t>
    </dgm:pt>
    <dgm:pt modelId="{E413193B-17D2-4077-ACCA-00E0C71547DF}" type="sibTrans" cxnId="{8434D705-06CE-431A-B504-3F635F2EDD67}">
      <dgm:prSet/>
      <dgm:spPr/>
      <dgm:t>
        <a:bodyPr/>
        <a:lstStyle/>
        <a:p>
          <a:endParaRPr lang="ru-RU" sz="1200"/>
        </a:p>
      </dgm:t>
    </dgm:pt>
    <dgm:pt modelId="{6787EF7A-E90A-4210-A38F-E22AF9848BE1}">
      <dgm:prSet phldrT="[Текст]" custT="1"/>
      <dgm:spPr/>
      <dgm:t>
        <a:bodyPr/>
        <a:lstStyle/>
        <a:p>
          <a:r>
            <a:rPr lang="ru-RU" sz="1200"/>
            <a:t>Перегородки, руб</a:t>
          </a:r>
        </a:p>
      </dgm:t>
      <dgm:extLst>
        <a:ext uri="{E40237B7-FDA0-4F09-8148-C483321AD2D9}">
          <dgm14:cNvPr xmlns:dgm14="http://schemas.microsoft.com/office/drawing/2010/diagram" id="0" name="">
            <a:hlinkClick xmlns:r="http://schemas.openxmlformats.org/officeDocument/2006/relationships" r:id="rId7"/>
          </dgm14:cNvPr>
        </a:ext>
      </dgm:extLst>
    </dgm:pt>
    <dgm:pt modelId="{EE7C3F09-E05C-4D08-9597-0B979DBAEBC4}" type="parTrans" cxnId="{BA3A7AD9-8F75-4069-822B-C264ED6907AD}">
      <dgm:prSet/>
      <dgm:spPr/>
      <dgm:t>
        <a:bodyPr/>
        <a:lstStyle/>
        <a:p>
          <a:endParaRPr lang="ru-RU" sz="1200"/>
        </a:p>
      </dgm:t>
    </dgm:pt>
    <dgm:pt modelId="{3C1269A0-EF40-4234-9A1E-9A08E98C95CC}" type="sibTrans" cxnId="{BA3A7AD9-8F75-4069-822B-C264ED6907AD}">
      <dgm:prSet/>
      <dgm:spPr/>
      <dgm:t>
        <a:bodyPr/>
        <a:lstStyle/>
        <a:p>
          <a:endParaRPr lang="ru-RU" sz="1200"/>
        </a:p>
      </dgm:t>
    </dgm:pt>
    <dgm:pt modelId="{59484E8B-21C4-4C17-AA06-D6128383EAAD}">
      <dgm:prSet phldrT="[Текст]" custT="1"/>
      <dgm:spPr/>
      <dgm:t>
        <a:bodyPr/>
        <a:lstStyle/>
        <a:p>
          <a:r>
            <a:rPr lang="ru-RU" sz="1200"/>
            <a:t>Отделка пола, руб</a:t>
          </a:r>
        </a:p>
      </dgm:t>
      <dgm:extLst>
        <a:ext uri="{E40237B7-FDA0-4F09-8148-C483321AD2D9}">
          <dgm14:cNvPr xmlns:dgm14="http://schemas.microsoft.com/office/drawing/2010/diagram" id="0" name="">
            <a:hlinkClick xmlns:r="http://schemas.openxmlformats.org/officeDocument/2006/relationships" r:id="rId8"/>
          </dgm14:cNvPr>
        </a:ext>
      </dgm:extLst>
    </dgm:pt>
    <dgm:pt modelId="{3AD64F24-3BD4-4316-9F59-AF908848B5FC}" type="parTrans" cxnId="{77672F10-7E7B-478A-B7FF-39F86E40BDC7}">
      <dgm:prSet/>
      <dgm:spPr/>
      <dgm:t>
        <a:bodyPr/>
        <a:lstStyle/>
        <a:p>
          <a:endParaRPr lang="ru-RU" sz="1200"/>
        </a:p>
      </dgm:t>
    </dgm:pt>
    <dgm:pt modelId="{D2431840-2614-4906-9C81-47DEEAA6ECD9}" type="sibTrans" cxnId="{77672F10-7E7B-478A-B7FF-39F86E40BDC7}">
      <dgm:prSet/>
      <dgm:spPr/>
      <dgm:t>
        <a:bodyPr/>
        <a:lstStyle/>
        <a:p>
          <a:endParaRPr lang="ru-RU" sz="1200"/>
        </a:p>
      </dgm:t>
    </dgm:pt>
    <dgm:pt modelId="{1407BBF4-E1FE-4A7E-90FB-A950AF3BDCA5}">
      <dgm:prSet phldrT="[Текст]" custT="1"/>
      <dgm:spPr/>
      <dgm:t>
        <a:bodyPr/>
        <a:lstStyle/>
        <a:p>
          <a:r>
            <a:rPr lang="ru-RU" sz="1200"/>
            <a:t>Отделка потолка, руб</a:t>
          </a:r>
        </a:p>
      </dgm:t>
      <dgm:extLst>
        <a:ext uri="{E40237B7-FDA0-4F09-8148-C483321AD2D9}">
          <dgm14:cNvPr xmlns:dgm14="http://schemas.microsoft.com/office/drawing/2010/diagram" id="0" name="">
            <a:hlinkClick xmlns:r="http://schemas.openxmlformats.org/officeDocument/2006/relationships" r:id="rId9"/>
          </dgm14:cNvPr>
        </a:ext>
      </dgm:extLst>
    </dgm:pt>
    <dgm:pt modelId="{978124CE-A126-40A1-A458-9E102540A8AB}" type="parTrans" cxnId="{5C996F6B-797A-461F-BD17-77DB0FAD5203}">
      <dgm:prSet/>
      <dgm:spPr/>
      <dgm:t>
        <a:bodyPr/>
        <a:lstStyle/>
        <a:p>
          <a:endParaRPr lang="ru-RU" sz="1200"/>
        </a:p>
      </dgm:t>
    </dgm:pt>
    <dgm:pt modelId="{E727BF31-789C-4F2E-9B96-4A0E677C9540}" type="sibTrans" cxnId="{5C996F6B-797A-461F-BD17-77DB0FAD5203}">
      <dgm:prSet/>
      <dgm:spPr/>
      <dgm:t>
        <a:bodyPr/>
        <a:lstStyle/>
        <a:p>
          <a:endParaRPr lang="ru-RU" sz="1200"/>
        </a:p>
      </dgm:t>
    </dgm:pt>
    <dgm:pt modelId="{A6557A75-C3A1-4BA6-9396-D4C35A49DC7E}">
      <dgm:prSet phldrT="[Текст]" custT="1"/>
      <dgm:spPr/>
      <dgm:t>
        <a:bodyPr/>
        <a:lstStyle/>
        <a:p>
          <a:r>
            <a:rPr lang="ru-RU" sz="1200"/>
            <a:t>Лестницы, крыльца, руб</a:t>
          </a:r>
        </a:p>
      </dgm:t>
      <dgm:extLst>
        <a:ext uri="{E40237B7-FDA0-4F09-8148-C483321AD2D9}">
          <dgm14:cNvPr xmlns:dgm14="http://schemas.microsoft.com/office/drawing/2010/diagram" id="0" name="">
            <a:hlinkClick xmlns:r="http://schemas.openxmlformats.org/officeDocument/2006/relationships" r:id="rId10"/>
          </dgm14:cNvPr>
        </a:ext>
      </dgm:extLst>
    </dgm:pt>
    <dgm:pt modelId="{A885D9A6-E290-4EB3-981C-122D813754D0}" type="parTrans" cxnId="{6D1A2DD5-F0EE-4EF9-8EF2-3BE43B15C6AF}">
      <dgm:prSet/>
      <dgm:spPr/>
      <dgm:t>
        <a:bodyPr/>
        <a:lstStyle/>
        <a:p>
          <a:endParaRPr lang="ru-RU" sz="1200"/>
        </a:p>
      </dgm:t>
    </dgm:pt>
    <dgm:pt modelId="{24CC735B-9B29-40D6-93B5-5707D782C3D5}" type="sibTrans" cxnId="{6D1A2DD5-F0EE-4EF9-8EF2-3BE43B15C6AF}">
      <dgm:prSet/>
      <dgm:spPr/>
      <dgm:t>
        <a:bodyPr/>
        <a:lstStyle/>
        <a:p>
          <a:endParaRPr lang="ru-RU" sz="1200"/>
        </a:p>
      </dgm:t>
    </dgm:pt>
    <dgm:pt modelId="{1193CA90-AD11-423A-ADBB-35CD3770C7CF}">
      <dgm:prSet phldrT="[Текст]" custT="1"/>
      <dgm:spPr/>
      <dgm:t>
        <a:bodyPr/>
        <a:lstStyle/>
        <a:p>
          <a:r>
            <a:rPr lang="ru-RU" sz="1200"/>
            <a:t>Аренда техники, руб.</a:t>
          </a:r>
        </a:p>
      </dgm:t>
      <dgm:extLst>
        <a:ext uri="{E40237B7-FDA0-4F09-8148-C483321AD2D9}">
          <dgm14:cNvPr xmlns:dgm14="http://schemas.microsoft.com/office/drawing/2010/diagram" id="0" name="">
            <a:hlinkClick xmlns:r="http://schemas.openxmlformats.org/officeDocument/2006/relationships" r:id="rId11"/>
          </dgm14:cNvPr>
        </a:ext>
      </dgm:extLst>
    </dgm:pt>
    <dgm:pt modelId="{F37850C2-1453-4BA1-AA00-34AF58DA3BCE}" type="parTrans" cxnId="{2F5072C4-4EEB-4051-BDE2-794E2E74189E}">
      <dgm:prSet/>
      <dgm:spPr/>
      <dgm:t>
        <a:bodyPr/>
        <a:lstStyle/>
        <a:p>
          <a:endParaRPr lang="ru-RU" sz="1200"/>
        </a:p>
      </dgm:t>
    </dgm:pt>
    <dgm:pt modelId="{E9E49C64-13B1-4EB7-8DA0-33C8073647E1}" type="sibTrans" cxnId="{2F5072C4-4EEB-4051-BDE2-794E2E74189E}">
      <dgm:prSet/>
      <dgm:spPr/>
      <dgm:t>
        <a:bodyPr/>
        <a:lstStyle/>
        <a:p>
          <a:endParaRPr lang="ru-RU" sz="1200"/>
        </a:p>
      </dgm:t>
    </dgm:pt>
    <dgm:pt modelId="{8A15BBB1-0C50-4A4F-B7E7-7E937A3FC71C}">
      <dgm:prSet phldrT="[Текст]" custT="1"/>
      <dgm:spPr/>
      <dgm:t>
        <a:bodyPr/>
        <a:lstStyle/>
        <a:p>
          <a:r>
            <a:rPr lang="ru-RU" sz="1200"/>
            <a:t>ИТОГО по строительным работам, руб</a:t>
          </a:r>
        </a:p>
      </dgm:t>
    </dgm:pt>
    <dgm:pt modelId="{E992ADFE-A603-47EC-B39A-8C8E828E3E02}" type="parTrans" cxnId="{2CC52FB5-0956-4EB2-8426-FBE5F5D345DE}">
      <dgm:prSet/>
      <dgm:spPr/>
      <dgm:t>
        <a:bodyPr/>
        <a:lstStyle/>
        <a:p>
          <a:endParaRPr lang="ru-RU" sz="1200"/>
        </a:p>
      </dgm:t>
    </dgm:pt>
    <dgm:pt modelId="{CC56F5A8-1A95-4A26-9337-1C4D42B7FE29}" type="sibTrans" cxnId="{2CC52FB5-0956-4EB2-8426-FBE5F5D345DE}">
      <dgm:prSet/>
      <dgm:spPr/>
      <dgm:t>
        <a:bodyPr/>
        <a:lstStyle/>
        <a:p>
          <a:endParaRPr lang="ru-RU" sz="1200"/>
        </a:p>
      </dgm:t>
    </dgm:pt>
    <dgm:pt modelId="{E460539B-6F7D-401E-874D-CE415BAE1F00}">
      <dgm:prSet phldrT="[Текст]" custT="1"/>
      <dgm:spPr/>
      <dgm:t>
        <a:bodyPr/>
        <a:lstStyle/>
        <a:p>
          <a:r>
            <a:rPr lang="ru-RU" sz="1200"/>
            <a:t>Электроснабжение, руб</a:t>
          </a:r>
        </a:p>
      </dgm:t>
      <dgm:extLst>
        <a:ext uri="{E40237B7-FDA0-4F09-8148-C483321AD2D9}">
          <dgm14:cNvPr xmlns:dgm14="http://schemas.microsoft.com/office/drawing/2010/diagram" id="0" name="">
            <a:hlinkClick xmlns:r="http://schemas.openxmlformats.org/officeDocument/2006/relationships" r:id="rId12"/>
          </dgm14:cNvPr>
        </a:ext>
      </dgm:extLst>
    </dgm:pt>
    <dgm:pt modelId="{7A8312DA-E1D1-408B-BBB6-E30F913DFBFD}" type="parTrans" cxnId="{684EBAA1-35F3-49CD-9DDE-055A7703995B}">
      <dgm:prSet/>
      <dgm:spPr/>
      <dgm:t>
        <a:bodyPr/>
        <a:lstStyle/>
        <a:p>
          <a:endParaRPr lang="ru-RU" sz="1200"/>
        </a:p>
      </dgm:t>
    </dgm:pt>
    <dgm:pt modelId="{566FE8CB-816B-4DD8-AA64-05FB5D53B549}" type="sibTrans" cxnId="{684EBAA1-35F3-49CD-9DDE-055A7703995B}">
      <dgm:prSet/>
      <dgm:spPr/>
      <dgm:t>
        <a:bodyPr/>
        <a:lstStyle/>
        <a:p>
          <a:endParaRPr lang="ru-RU" sz="1200"/>
        </a:p>
      </dgm:t>
    </dgm:pt>
    <dgm:pt modelId="{FB4F8B15-E5F2-4B84-97CE-A23936AC42C5}">
      <dgm:prSet phldrT="[Текст]" custT="1"/>
      <dgm:spPr/>
      <dgm:t>
        <a:bodyPr/>
        <a:lstStyle/>
        <a:p>
          <a:r>
            <a:rPr lang="ru-RU" sz="1200"/>
            <a:t>Водоснабжение и канализация, руб</a:t>
          </a:r>
        </a:p>
      </dgm:t>
      <dgm:extLst>
        <a:ext uri="{E40237B7-FDA0-4F09-8148-C483321AD2D9}">
          <dgm14:cNvPr xmlns:dgm14="http://schemas.microsoft.com/office/drawing/2010/diagram" id="0" name="">
            <a:hlinkClick xmlns:r="http://schemas.openxmlformats.org/officeDocument/2006/relationships" r:id="rId13"/>
          </dgm14:cNvPr>
        </a:ext>
      </dgm:extLst>
    </dgm:pt>
    <dgm:pt modelId="{250DBF42-FD4F-4629-9950-6BD50F325B8C}" type="parTrans" cxnId="{F9626DBE-63F9-4E23-A704-A54BB4C4F888}">
      <dgm:prSet/>
      <dgm:spPr/>
      <dgm:t>
        <a:bodyPr/>
        <a:lstStyle/>
        <a:p>
          <a:endParaRPr lang="ru-RU" sz="1200"/>
        </a:p>
      </dgm:t>
    </dgm:pt>
    <dgm:pt modelId="{FC037D01-1D24-4693-AEE7-2E97A11E0E9B}" type="sibTrans" cxnId="{F9626DBE-63F9-4E23-A704-A54BB4C4F888}">
      <dgm:prSet/>
      <dgm:spPr/>
      <dgm:t>
        <a:bodyPr/>
        <a:lstStyle/>
        <a:p>
          <a:endParaRPr lang="ru-RU" sz="1200"/>
        </a:p>
      </dgm:t>
    </dgm:pt>
    <dgm:pt modelId="{499E95F5-7F66-4342-A68A-69CCC8D8FC07}">
      <dgm:prSet phldrT="[Текст]" custT="1"/>
      <dgm:spPr/>
      <dgm:t>
        <a:bodyPr/>
        <a:lstStyle/>
        <a:p>
          <a:r>
            <a:rPr lang="ru-RU" sz="1200"/>
            <a:t>Отопление и вентиляция, руб</a:t>
          </a:r>
        </a:p>
      </dgm:t>
      <dgm:extLst>
        <a:ext uri="{E40237B7-FDA0-4F09-8148-C483321AD2D9}">
          <dgm14:cNvPr xmlns:dgm14="http://schemas.microsoft.com/office/drawing/2010/diagram" id="0" name="">
            <a:hlinkClick xmlns:r="http://schemas.openxmlformats.org/officeDocument/2006/relationships" r:id="rId14"/>
          </dgm14:cNvPr>
        </a:ext>
      </dgm:extLst>
    </dgm:pt>
    <dgm:pt modelId="{D86A0BB8-9CEF-40F1-8459-25C86825E925}" type="parTrans" cxnId="{8101ECE8-30C5-4A5A-B1DA-FD3503FEA1E4}">
      <dgm:prSet/>
      <dgm:spPr/>
      <dgm:t>
        <a:bodyPr/>
        <a:lstStyle/>
        <a:p>
          <a:endParaRPr lang="ru-RU" sz="1200"/>
        </a:p>
      </dgm:t>
    </dgm:pt>
    <dgm:pt modelId="{1C36EF85-6070-46B2-BCF5-265400F814B2}" type="sibTrans" cxnId="{8101ECE8-30C5-4A5A-B1DA-FD3503FEA1E4}">
      <dgm:prSet/>
      <dgm:spPr/>
      <dgm:t>
        <a:bodyPr/>
        <a:lstStyle/>
        <a:p>
          <a:endParaRPr lang="ru-RU" sz="1200"/>
        </a:p>
      </dgm:t>
    </dgm:pt>
    <dgm:pt modelId="{9D3B9A27-F14E-49D5-86AD-38551EE66B07}">
      <dgm:prSet phldrT="[Текст]" custT="1"/>
      <dgm:spPr/>
      <dgm:t>
        <a:bodyPr/>
        <a:lstStyle/>
        <a:p>
          <a:r>
            <a:rPr lang="ru-RU" sz="1200"/>
            <a:t>Автоматическая пожарная сигнализация, руб</a:t>
          </a:r>
        </a:p>
      </dgm:t>
      <dgm:extLst>
        <a:ext uri="{E40237B7-FDA0-4F09-8148-C483321AD2D9}">
          <dgm14:cNvPr xmlns:dgm14="http://schemas.microsoft.com/office/drawing/2010/diagram" id="0" name="">
            <a:hlinkClick xmlns:r="http://schemas.openxmlformats.org/officeDocument/2006/relationships" r:id="rId15"/>
          </dgm14:cNvPr>
        </a:ext>
      </dgm:extLst>
    </dgm:pt>
    <dgm:pt modelId="{D446C74F-4DA9-4AEE-B9A5-DD73BF999F0D}" type="parTrans" cxnId="{718B4C1A-CC73-42E6-B1ED-B323731309DB}">
      <dgm:prSet/>
      <dgm:spPr/>
      <dgm:t>
        <a:bodyPr/>
        <a:lstStyle/>
        <a:p>
          <a:endParaRPr lang="ru-RU" sz="1200"/>
        </a:p>
      </dgm:t>
    </dgm:pt>
    <dgm:pt modelId="{EA2F4C7A-537F-44A9-BBB3-EC42FE5FE297}" type="sibTrans" cxnId="{718B4C1A-CC73-42E6-B1ED-B323731309DB}">
      <dgm:prSet/>
      <dgm:spPr/>
      <dgm:t>
        <a:bodyPr/>
        <a:lstStyle/>
        <a:p>
          <a:endParaRPr lang="ru-RU" sz="1200"/>
        </a:p>
      </dgm:t>
    </dgm:pt>
    <dgm:pt modelId="{CE093111-084D-474F-AAB4-40013EA032B2}">
      <dgm:prSet phldrT="[Текст]" custT="1"/>
      <dgm:spPr/>
      <dgm:t>
        <a:bodyPr/>
        <a:lstStyle/>
        <a:p>
          <a:r>
            <a:rPr lang="ru-RU" sz="1200"/>
            <a:t>Охранно-пожарная сигнализация, руб</a:t>
          </a:r>
        </a:p>
      </dgm:t>
      <dgm:extLst>
        <a:ext uri="{E40237B7-FDA0-4F09-8148-C483321AD2D9}">
          <dgm14:cNvPr xmlns:dgm14="http://schemas.microsoft.com/office/drawing/2010/diagram" id="0" name="">
            <a:hlinkClick xmlns:r="http://schemas.openxmlformats.org/officeDocument/2006/relationships" r:id="rId16"/>
          </dgm14:cNvPr>
        </a:ext>
      </dgm:extLst>
    </dgm:pt>
    <dgm:pt modelId="{3F91AEBF-F74F-45DF-9BC7-AE5DAC24A2B8}" type="parTrans" cxnId="{1A5705EF-F6D8-4939-AC9E-8E93B870BD0A}">
      <dgm:prSet/>
      <dgm:spPr/>
      <dgm:t>
        <a:bodyPr/>
        <a:lstStyle/>
        <a:p>
          <a:endParaRPr lang="ru-RU" sz="1200"/>
        </a:p>
      </dgm:t>
    </dgm:pt>
    <dgm:pt modelId="{80BBE143-6AD8-4C6F-81BC-955844FB20FD}" type="sibTrans" cxnId="{1A5705EF-F6D8-4939-AC9E-8E93B870BD0A}">
      <dgm:prSet/>
      <dgm:spPr/>
      <dgm:t>
        <a:bodyPr/>
        <a:lstStyle/>
        <a:p>
          <a:endParaRPr lang="ru-RU" sz="1200"/>
        </a:p>
      </dgm:t>
    </dgm:pt>
    <dgm:pt modelId="{A1455538-EEAB-4D12-87B9-91AB54711332}">
      <dgm:prSet phldrT="[Текст]" custT="1"/>
      <dgm:spPr/>
      <dgm:t>
        <a:bodyPr/>
        <a:lstStyle/>
        <a:p>
          <a:r>
            <a:rPr lang="ru-RU" sz="1200"/>
            <a:t>Система контроля управления доступом, руб</a:t>
          </a:r>
        </a:p>
      </dgm:t>
      <dgm:extLst>
        <a:ext uri="{E40237B7-FDA0-4F09-8148-C483321AD2D9}">
          <dgm14:cNvPr xmlns:dgm14="http://schemas.microsoft.com/office/drawing/2010/diagram" id="0" name="">
            <a:hlinkClick xmlns:r="http://schemas.openxmlformats.org/officeDocument/2006/relationships" r:id="rId17"/>
          </dgm14:cNvPr>
        </a:ext>
      </dgm:extLst>
    </dgm:pt>
    <dgm:pt modelId="{BBE6A627-EB22-461A-B834-3D1F6828FFFF}" type="parTrans" cxnId="{EEA781C3-C4EE-46D4-847E-A58875BB6D2F}">
      <dgm:prSet/>
      <dgm:spPr/>
      <dgm:t>
        <a:bodyPr/>
        <a:lstStyle/>
        <a:p>
          <a:endParaRPr lang="ru-RU" sz="1200"/>
        </a:p>
      </dgm:t>
    </dgm:pt>
    <dgm:pt modelId="{FC8058CD-7B2D-41F1-991C-CA8C8F483890}" type="sibTrans" cxnId="{EEA781C3-C4EE-46D4-847E-A58875BB6D2F}">
      <dgm:prSet/>
      <dgm:spPr/>
      <dgm:t>
        <a:bodyPr/>
        <a:lstStyle/>
        <a:p>
          <a:endParaRPr lang="ru-RU" sz="1200"/>
        </a:p>
      </dgm:t>
    </dgm:pt>
    <dgm:pt modelId="{CF54F040-29B4-4C89-8D87-E66A566037C6}">
      <dgm:prSet phldrT="[Текст]" custT="1"/>
      <dgm:spPr/>
      <dgm:t>
        <a:bodyPr/>
        <a:lstStyle/>
        <a:p>
          <a:r>
            <a:rPr lang="ru-RU" sz="1200"/>
            <a:t>Системы связи без оборудования, руб</a:t>
          </a:r>
        </a:p>
      </dgm:t>
      <dgm:extLst>
        <a:ext uri="{E40237B7-FDA0-4F09-8148-C483321AD2D9}">
          <dgm14:cNvPr xmlns:dgm14="http://schemas.microsoft.com/office/drawing/2010/diagram" id="0" name="">
            <a:hlinkClick xmlns:r="http://schemas.openxmlformats.org/officeDocument/2006/relationships" r:id="rId18"/>
          </dgm14:cNvPr>
        </a:ext>
      </dgm:extLst>
    </dgm:pt>
    <dgm:pt modelId="{E3D1F5A7-E7B8-4F9B-8BE8-46507EC59D4F}" type="parTrans" cxnId="{4D49092E-3849-4C02-A412-F60D28B60BB8}">
      <dgm:prSet/>
      <dgm:spPr/>
      <dgm:t>
        <a:bodyPr/>
        <a:lstStyle/>
        <a:p>
          <a:endParaRPr lang="ru-RU" sz="1200"/>
        </a:p>
      </dgm:t>
    </dgm:pt>
    <dgm:pt modelId="{1DCCF451-ADDB-49D1-B2E3-F344B84BE952}" type="sibTrans" cxnId="{4D49092E-3849-4C02-A412-F60D28B60BB8}">
      <dgm:prSet/>
      <dgm:spPr/>
      <dgm:t>
        <a:bodyPr/>
        <a:lstStyle/>
        <a:p>
          <a:endParaRPr lang="ru-RU" sz="1200"/>
        </a:p>
      </dgm:t>
    </dgm:pt>
    <dgm:pt modelId="{F3074530-D0FE-4B13-9B20-19BA31558136}">
      <dgm:prSet phldrT="[Текст]" custT="1"/>
      <dgm:spPr/>
      <dgm:t>
        <a:bodyPr/>
        <a:lstStyle/>
        <a:p>
          <a:r>
            <a:rPr lang="ru-RU" sz="1200"/>
            <a:t>Система дымоудаления с оборудованием, руб</a:t>
          </a:r>
        </a:p>
      </dgm:t>
      <dgm:extLst>
        <a:ext uri="{E40237B7-FDA0-4F09-8148-C483321AD2D9}">
          <dgm14:cNvPr xmlns:dgm14="http://schemas.microsoft.com/office/drawing/2010/diagram" id="0" name="">
            <a:hlinkClick xmlns:r="http://schemas.openxmlformats.org/officeDocument/2006/relationships" r:id="rId19"/>
          </dgm14:cNvPr>
        </a:ext>
      </dgm:extLst>
    </dgm:pt>
    <dgm:pt modelId="{DCBC9D8F-AB7D-428F-9482-B96327507677}" type="parTrans" cxnId="{A262C4A2-CE82-4C77-BF04-710BB48A6BA4}">
      <dgm:prSet/>
      <dgm:spPr/>
      <dgm:t>
        <a:bodyPr/>
        <a:lstStyle/>
        <a:p>
          <a:endParaRPr lang="ru-RU" sz="1200"/>
        </a:p>
      </dgm:t>
    </dgm:pt>
    <dgm:pt modelId="{CA883475-88B0-4007-842B-5DFCB9500AE7}" type="sibTrans" cxnId="{A262C4A2-CE82-4C77-BF04-710BB48A6BA4}">
      <dgm:prSet/>
      <dgm:spPr/>
      <dgm:t>
        <a:bodyPr/>
        <a:lstStyle/>
        <a:p>
          <a:endParaRPr lang="ru-RU" sz="1200"/>
        </a:p>
      </dgm:t>
    </dgm:pt>
    <dgm:pt modelId="{FA23089D-92C8-4B64-AC26-8BB61D46150B}">
      <dgm:prSet phldrT="[Текст]" custT="1"/>
      <dgm:spPr/>
      <dgm:t>
        <a:bodyPr/>
        <a:lstStyle/>
        <a:p>
          <a:r>
            <a:rPr lang="ru-RU" sz="1200"/>
            <a:t>ИТОГО по инженерным сетям, руб</a:t>
          </a:r>
        </a:p>
      </dgm:t>
    </dgm:pt>
    <dgm:pt modelId="{A8EA9DAC-ED63-4A17-9A1B-DB22FF441C46}" type="parTrans" cxnId="{E35E02ED-304B-42FC-8DA9-DE80F036A719}">
      <dgm:prSet/>
      <dgm:spPr/>
      <dgm:t>
        <a:bodyPr/>
        <a:lstStyle/>
        <a:p>
          <a:endParaRPr lang="ru-RU" sz="1200"/>
        </a:p>
      </dgm:t>
    </dgm:pt>
    <dgm:pt modelId="{EE2D64B2-E3B0-48E9-9DBE-A3FD8DA3BE41}" type="sibTrans" cxnId="{E35E02ED-304B-42FC-8DA9-DE80F036A719}">
      <dgm:prSet/>
      <dgm:spPr/>
      <dgm:t>
        <a:bodyPr/>
        <a:lstStyle/>
        <a:p>
          <a:endParaRPr lang="ru-RU" sz="1200"/>
        </a:p>
      </dgm:t>
    </dgm:pt>
    <dgm:pt modelId="{A11F93A2-D00F-4524-8105-49A2D518C30E}">
      <dgm:prSet phldrT="[Текст]" custT="1"/>
      <dgm:spPr/>
      <dgm:t>
        <a:bodyPr/>
        <a:lstStyle/>
        <a:p>
          <a:r>
            <a:rPr lang="ru-RU" sz="1200"/>
            <a:t>Проектирование, руб</a:t>
          </a:r>
        </a:p>
      </dgm:t>
      <dgm:extLst>
        <a:ext uri="{E40237B7-FDA0-4F09-8148-C483321AD2D9}">
          <dgm14:cNvPr xmlns:dgm14="http://schemas.microsoft.com/office/drawing/2010/diagram" id="0" name="">
            <a:hlinkClick xmlns:r="http://schemas.openxmlformats.org/officeDocument/2006/relationships" r:id="rId20"/>
          </dgm14:cNvPr>
        </a:ext>
      </dgm:extLst>
    </dgm:pt>
    <dgm:pt modelId="{E6BD17A1-27CF-42E5-A61D-543ED35257AC}" type="parTrans" cxnId="{3C777E52-0E28-4D65-8908-97A7666512DD}">
      <dgm:prSet/>
      <dgm:spPr/>
      <dgm:t>
        <a:bodyPr/>
        <a:lstStyle/>
        <a:p>
          <a:endParaRPr lang="ru-RU" sz="1200"/>
        </a:p>
      </dgm:t>
    </dgm:pt>
    <dgm:pt modelId="{0A74B398-A261-4EDC-99F6-FF33AF8412FD}" type="sibTrans" cxnId="{3C777E52-0E28-4D65-8908-97A7666512DD}">
      <dgm:prSet/>
      <dgm:spPr/>
      <dgm:t>
        <a:bodyPr/>
        <a:lstStyle/>
        <a:p>
          <a:endParaRPr lang="ru-RU" sz="1200"/>
        </a:p>
      </dgm:t>
    </dgm:pt>
    <dgm:pt modelId="{9C970B3B-C4AD-4C14-A9D9-91E91E2266FA}">
      <dgm:prSet phldrT="[Текст]" custT="1"/>
      <dgm:spPr/>
      <dgm:t>
        <a:bodyPr/>
        <a:lstStyle/>
        <a:p>
          <a:r>
            <a:rPr lang="ru-RU" sz="1200"/>
            <a:t>Доп. комплектация, руб</a:t>
          </a:r>
        </a:p>
      </dgm:t>
      <dgm:extLst>
        <a:ext uri="{E40237B7-FDA0-4F09-8148-C483321AD2D9}">
          <dgm14:cNvPr xmlns:dgm14="http://schemas.microsoft.com/office/drawing/2010/diagram" id="0" name="">
            <a:hlinkClick xmlns:r="http://schemas.openxmlformats.org/officeDocument/2006/relationships" r:id="rId21"/>
          </dgm14:cNvPr>
        </a:ext>
      </dgm:extLst>
    </dgm:pt>
    <dgm:pt modelId="{5A3CF15A-603D-4F91-95FF-D4CC0C2DC4FE}" type="parTrans" cxnId="{1E3951C7-C104-472E-BD6F-F13C64C6805C}">
      <dgm:prSet/>
      <dgm:spPr/>
      <dgm:t>
        <a:bodyPr/>
        <a:lstStyle/>
        <a:p>
          <a:endParaRPr lang="ru-RU" sz="1200"/>
        </a:p>
      </dgm:t>
    </dgm:pt>
    <dgm:pt modelId="{2DD734B1-577E-482D-9419-D6FAB65D26DC}" type="sibTrans" cxnId="{1E3951C7-C104-472E-BD6F-F13C64C6805C}">
      <dgm:prSet/>
      <dgm:spPr/>
      <dgm:t>
        <a:bodyPr/>
        <a:lstStyle/>
        <a:p>
          <a:endParaRPr lang="ru-RU" sz="1200"/>
        </a:p>
      </dgm:t>
    </dgm:pt>
    <dgm:pt modelId="{48917D74-B332-4413-8E7D-22A0929C7D21}">
      <dgm:prSet phldrT="[Текст]" custT="1"/>
      <dgm:spPr/>
      <dgm:t>
        <a:bodyPr/>
        <a:lstStyle/>
        <a:p>
          <a:r>
            <a:rPr lang="ru-RU" sz="1200"/>
            <a:t>Мебель, руб</a:t>
          </a:r>
        </a:p>
      </dgm:t>
      <dgm:extLst>
        <a:ext uri="{E40237B7-FDA0-4F09-8148-C483321AD2D9}">
          <dgm14:cNvPr xmlns:dgm14="http://schemas.microsoft.com/office/drawing/2010/diagram" id="0" name="">
            <a:hlinkClick xmlns:r="http://schemas.openxmlformats.org/officeDocument/2006/relationships" r:id="rId22"/>
          </dgm14:cNvPr>
        </a:ext>
      </dgm:extLst>
    </dgm:pt>
    <dgm:pt modelId="{FD785067-9136-4CDA-9972-F75FBDDDD12B}" type="parTrans" cxnId="{E4A4937D-89A2-40CF-9FC2-5481E1929F2B}">
      <dgm:prSet/>
      <dgm:spPr/>
      <dgm:t>
        <a:bodyPr/>
        <a:lstStyle/>
        <a:p>
          <a:endParaRPr lang="ru-RU" sz="1200"/>
        </a:p>
      </dgm:t>
    </dgm:pt>
    <dgm:pt modelId="{ABC2DD52-2B54-426D-B720-3448DA78D769}" type="sibTrans" cxnId="{E4A4937D-89A2-40CF-9FC2-5481E1929F2B}">
      <dgm:prSet/>
      <dgm:spPr/>
      <dgm:t>
        <a:bodyPr/>
        <a:lstStyle/>
        <a:p>
          <a:endParaRPr lang="ru-RU" sz="1200"/>
        </a:p>
      </dgm:t>
    </dgm:pt>
    <dgm:pt modelId="{E68A1D8B-4850-4038-B553-377890A24FCD}">
      <dgm:prSet phldrT="[Текст]" custT="1"/>
      <dgm:spPr/>
      <dgm:t>
        <a:bodyPr/>
        <a:lstStyle/>
        <a:p>
          <a:r>
            <a:rPr lang="ru-RU" sz="1200"/>
            <a:t>Накладные расходы, руб</a:t>
          </a:r>
        </a:p>
      </dgm:t>
    </dgm:pt>
    <dgm:pt modelId="{EF75FA49-B766-4299-8287-6BDF4E1A9D2A}" type="parTrans" cxnId="{E634E71E-ECB6-462F-B9F8-456C8D6A7229}">
      <dgm:prSet/>
      <dgm:spPr/>
      <dgm:t>
        <a:bodyPr/>
        <a:lstStyle/>
        <a:p>
          <a:endParaRPr lang="ru-RU" sz="1200"/>
        </a:p>
      </dgm:t>
    </dgm:pt>
    <dgm:pt modelId="{6143FCFF-5501-4FCA-863F-383B0BBF41DC}" type="sibTrans" cxnId="{E634E71E-ECB6-462F-B9F8-456C8D6A7229}">
      <dgm:prSet/>
      <dgm:spPr/>
      <dgm:t>
        <a:bodyPr/>
        <a:lstStyle/>
        <a:p>
          <a:endParaRPr lang="ru-RU" sz="1200"/>
        </a:p>
      </dgm:t>
    </dgm:pt>
    <dgm:pt modelId="{FBC3471C-AF34-4470-82E1-DAE5256FCC5A}">
      <dgm:prSet phldrT="[Текст]" custT="1"/>
      <dgm:spPr/>
      <dgm:t>
        <a:bodyPr/>
        <a:lstStyle/>
        <a:p>
          <a:r>
            <a:rPr lang="ru-RU" sz="1200"/>
            <a:t>Непредвиденные затраты, руб</a:t>
          </a:r>
        </a:p>
      </dgm:t>
    </dgm:pt>
    <dgm:pt modelId="{E4F8010B-8277-4484-8F2A-55C2175B70A6}" type="parTrans" cxnId="{4B6B9C8C-345A-4170-9E6A-188B4158FCA0}">
      <dgm:prSet/>
      <dgm:spPr/>
      <dgm:t>
        <a:bodyPr/>
        <a:lstStyle/>
        <a:p>
          <a:endParaRPr lang="ru-RU" sz="1200"/>
        </a:p>
      </dgm:t>
    </dgm:pt>
    <dgm:pt modelId="{511A57D7-279C-4542-8533-A6C8B5B3479D}" type="sibTrans" cxnId="{4B6B9C8C-345A-4170-9E6A-188B4158FCA0}">
      <dgm:prSet/>
      <dgm:spPr/>
      <dgm:t>
        <a:bodyPr/>
        <a:lstStyle/>
        <a:p>
          <a:endParaRPr lang="ru-RU" sz="1200"/>
        </a:p>
      </dgm:t>
    </dgm:pt>
    <dgm:pt modelId="{EE4F635B-33B1-47EB-B091-080191878A67}">
      <dgm:prSet phldrT="[Текст]" custT="1"/>
      <dgm:spPr/>
      <dgm:t>
        <a:bodyPr/>
        <a:lstStyle/>
        <a:p>
          <a:r>
            <a:rPr lang="ru-RU" sz="1200"/>
            <a:t>ИТОГО по прочим, руб.:</a:t>
          </a:r>
        </a:p>
      </dgm:t>
    </dgm:pt>
    <dgm:pt modelId="{F14BE99B-D627-42F4-A78D-EB977A6380AB}" type="parTrans" cxnId="{24FFFB86-F9FB-4435-9147-1500FFE3E8E3}">
      <dgm:prSet/>
      <dgm:spPr/>
      <dgm:t>
        <a:bodyPr/>
        <a:lstStyle/>
        <a:p>
          <a:endParaRPr lang="ru-RU" sz="1200"/>
        </a:p>
      </dgm:t>
    </dgm:pt>
    <dgm:pt modelId="{8FC8A4BD-2B1A-4ACE-B743-32B94733D541}" type="sibTrans" cxnId="{24FFFB86-F9FB-4435-9147-1500FFE3E8E3}">
      <dgm:prSet/>
      <dgm:spPr/>
      <dgm:t>
        <a:bodyPr/>
        <a:lstStyle/>
        <a:p>
          <a:endParaRPr lang="ru-RU" sz="1200"/>
        </a:p>
      </dgm:t>
    </dgm:pt>
    <dgm:pt modelId="{A2BB4C72-F57D-44E6-8F11-EBA514E3CDAB}" type="pres">
      <dgm:prSet presAssocID="{15AF60FC-1A45-486D-8454-570443BD3601}" presName="linear" presStyleCnt="0">
        <dgm:presLayoutVars>
          <dgm:animLvl val="lvl"/>
          <dgm:resizeHandles val="exact"/>
        </dgm:presLayoutVars>
      </dgm:prSet>
      <dgm:spPr/>
      <dgm:t>
        <a:bodyPr/>
        <a:lstStyle/>
        <a:p>
          <a:endParaRPr lang="ru-RU"/>
        </a:p>
      </dgm:t>
    </dgm:pt>
    <dgm:pt modelId="{B120C354-18C1-40AE-9946-D56FC5EC46DC}" type="pres">
      <dgm:prSet presAssocID="{394818E4-6F37-44C9-94A8-4E1E8B8F189E}" presName="parentText" presStyleLbl="node1" presStyleIdx="0" presStyleCnt="28">
        <dgm:presLayoutVars>
          <dgm:chMax val="0"/>
          <dgm:bulletEnabled val="1"/>
        </dgm:presLayoutVars>
      </dgm:prSet>
      <dgm:spPr/>
      <dgm:t>
        <a:bodyPr/>
        <a:lstStyle/>
        <a:p>
          <a:endParaRPr lang="ru-RU"/>
        </a:p>
      </dgm:t>
    </dgm:pt>
    <dgm:pt modelId="{BC4312B2-22E1-4782-ADFB-96966DC89EF6}" type="pres">
      <dgm:prSet presAssocID="{F1AE6A0C-FED3-41C4-9AA8-C3EA84D5E742}" presName="spacer" presStyleCnt="0"/>
      <dgm:spPr/>
    </dgm:pt>
    <dgm:pt modelId="{7CE21281-4BB9-49AF-BD40-6D7793735CD9}" type="pres">
      <dgm:prSet presAssocID="{1BF903B7-9E12-44A7-BED3-CDB9F2BC2C22}" presName="parentText" presStyleLbl="node1" presStyleIdx="1" presStyleCnt="28" custLinFactNeighborX="-80645">
        <dgm:presLayoutVars>
          <dgm:chMax val="0"/>
          <dgm:bulletEnabled val="1"/>
        </dgm:presLayoutVars>
      </dgm:prSet>
      <dgm:spPr/>
      <dgm:t>
        <a:bodyPr/>
        <a:lstStyle/>
        <a:p>
          <a:endParaRPr lang="ru-RU"/>
        </a:p>
      </dgm:t>
    </dgm:pt>
    <dgm:pt modelId="{31FFE41C-0E56-4E51-8DF0-B3CA3694FBC3}" type="pres">
      <dgm:prSet presAssocID="{A4CEDBF7-0E1F-422B-8A0B-FA253E6CD386}" presName="spacer" presStyleCnt="0"/>
      <dgm:spPr/>
    </dgm:pt>
    <dgm:pt modelId="{F6372DFC-9E98-4FB4-81B6-F8EB04242C7F}" type="pres">
      <dgm:prSet presAssocID="{DEDB1665-5AA9-4FA7-9A3D-A852568B57BE}" presName="parentText" presStyleLbl="node1" presStyleIdx="2" presStyleCnt="28">
        <dgm:presLayoutVars>
          <dgm:chMax val="0"/>
          <dgm:bulletEnabled val="1"/>
        </dgm:presLayoutVars>
      </dgm:prSet>
      <dgm:spPr/>
      <dgm:t>
        <a:bodyPr/>
        <a:lstStyle/>
        <a:p>
          <a:endParaRPr lang="ru-RU"/>
        </a:p>
      </dgm:t>
    </dgm:pt>
    <dgm:pt modelId="{A604260F-F9B2-4516-B7A6-56E96277754E}" type="pres">
      <dgm:prSet presAssocID="{4570AD8E-50B8-4890-89CE-8BE4E353B653}" presName="spacer" presStyleCnt="0"/>
      <dgm:spPr/>
    </dgm:pt>
    <dgm:pt modelId="{77EDE744-E75B-4B15-A211-9220A65258EA}" type="pres">
      <dgm:prSet presAssocID="{B4D8D44E-439C-408E-8403-0F2E5039AFCB}" presName="parentText" presStyleLbl="node1" presStyleIdx="3" presStyleCnt="28">
        <dgm:presLayoutVars>
          <dgm:chMax val="0"/>
          <dgm:bulletEnabled val="1"/>
        </dgm:presLayoutVars>
      </dgm:prSet>
      <dgm:spPr/>
      <dgm:t>
        <a:bodyPr/>
        <a:lstStyle/>
        <a:p>
          <a:endParaRPr lang="ru-RU"/>
        </a:p>
      </dgm:t>
    </dgm:pt>
    <dgm:pt modelId="{364F2EDD-BDEC-4317-A0FC-334CEA562209}" type="pres">
      <dgm:prSet presAssocID="{0EA8E5C0-3AEB-43F0-8C29-EDA08FF5E3A0}" presName="spacer" presStyleCnt="0"/>
      <dgm:spPr/>
    </dgm:pt>
    <dgm:pt modelId="{01EB81BE-E8CC-4450-9FF0-B34AD693C68A}" type="pres">
      <dgm:prSet presAssocID="{5804D78B-AE16-4582-82FA-1E500984DD08}" presName="parentText" presStyleLbl="node1" presStyleIdx="4" presStyleCnt="28">
        <dgm:presLayoutVars>
          <dgm:chMax val="0"/>
          <dgm:bulletEnabled val="1"/>
        </dgm:presLayoutVars>
      </dgm:prSet>
      <dgm:spPr/>
      <dgm:t>
        <a:bodyPr/>
        <a:lstStyle/>
        <a:p>
          <a:endParaRPr lang="ru-RU"/>
        </a:p>
      </dgm:t>
    </dgm:pt>
    <dgm:pt modelId="{226D0539-34A1-4839-B11C-893C465959BB}" type="pres">
      <dgm:prSet presAssocID="{006CC26F-7A53-4CE0-90B1-EEDA4A3452F1}" presName="spacer" presStyleCnt="0"/>
      <dgm:spPr/>
    </dgm:pt>
    <dgm:pt modelId="{AB0298DF-03A0-496F-9826-228F0249A7D7}" type="pres">
      <dgm:prSet presAssocID="{6826BE37-64C8-4C22-9434-F4B9652B2316}" presName="parentText" presStyleLbl="node1" presStyleIdx="5" presStyleCnt="28">
        <dgm:presLayoutVars>
          <dgm:chMax val="0"/>
          <dgm:bulletEnabled val="1"/>
        </dgm:presLayoutVars>
      </dgm:prSet>
      <dgm:spPr/>
      <dgm:t>
        <a:bodyPr/>
        <a:lstStyle/>
        <a:p>
          <a:endParaRPr lang="ru-RU"/>
        </a:p>
      </dgm:t>
    </dgm:pt>
    <dgm:pt modelId="{E71D1B60-6AF7-4D03-9EB5-EED57A56EF0D}" type="pres">
      <dgm:prSet presAssocID="{E413193B-17D2-4077-ACCA-00E0C71547DF}" presName="spacer" presStyleCnt="0"/>
      <dgm:spPr/>
    </dgm:pt>
    <dgm:pt modelId="{F46251E8-5707-4F4D-8C54-2F3D168CBC8C}" type="pres">
      <dgm:prSet presAssocID="{6787EF7A-E90A-4210-A38F-E22AF9848BE1}" presName="parentText" presStyleLbl="node1" presStyleIdx="6" presStyleCnt="28">
        <dgm:presLayoutVars>
          <dgm:chMax val="0"/>
          <dgm:bulletEnabled val="1"/>
        </dgm:presLayoutVars>
      </dgm:prSet>
      <dgm:spPr/>
      <dgm:t>
        <a:bodyPr/>
        <a:lstStyle/>
        <a:p>
          <a:endParaRPr lang="ru-RU"/>
        </a:p>
      </dgm:t>
    </dgm:pt>
    <dgm:pt modelId="{D17DA20D-72A8-4D7C-BA6F-F4885E42D689}" type="pres">
      <dgm:prSet presAssocID="{3C1269A0-EF40-4234-9A1E-9A08E98C95CC}" presName="spacer" presStyleCnt="0"/>
      <dgm:spPr/>
    </dgm:pt>
    <dgm:pt modelId="{91BD4D43-CB85-482D-AF46-83F235B71CE4}" type="pres">
      <dgm:prSet presAssocID="{52D4828C-8E07-4E29-A77B-D226C015906C}" presName="parentText" presStyleLbl="node1" presStyleIdx="7" presStyleCnt="28">
        <dgm:presLayoutVars>
          <dgm:chMax val="0"/>
          <dgm:bulletEnabled val="1"/>
        </dgm:presLayoutVars>
      </dgm:prSet>
      <dgm:spPr/>
      <dgm:t>
        <a:bodyPr/>
        <a:lstStyle/>
        <a:p>
          <a:endParaRPr lang="ru-RU"/>
        </a:p>
      </dgm:t>
    </dgm:pt>
    <dgm:pt modelId="{B4CC9B85-6013-416C-A980-2DE790BCE67D}" type="pres">
      <dgm:prSet presAssocID="{6D6493BF-07AF-445E-8AE5-311B8EF4CB6F}" presName="spacer" presStyleCnt="0"/>
      <dgm:spPr/>
    </dgm:pt>
    <dgm:pt modelId="{0B21FF12-7B0B-4C87-AEE4-06C933E74101}" type="pres">
      <dgm:prSet presAssocID="{59484E8B-21C4-4C17-AA06-D6128383EAAD}" presName="parentText" presStyleLbl="node1" presStyleIdx="8" presStyleCnt="28">
        <dgm:presLayoutVars>
          <dgm:chMax val="0"/>
          <dgm:bulletEnabled val="1"/>
        </dgm:presLayoutVars>
      </dgm:prSet>
      <dgm:spPr/>
      <dgm:t>
        <a:bodyPr/>
        <a:lstStyle/>
        <a:p>
          <a:endParaRPr lang="ru-RU"/>
        </a:p>
      </dgm:t>
    </dgm:pt>
    <dgm:pt modelId="{0816276E-7BDD-4A09-B480-BD6F5568BFEA}" type="pres">
      <dgm:prSet presAssocID="{D2431840-2614-4906-9C81-47DEEAA6ECD9}" presName="spacer" presStyleCnt="0"/>
      <dgm:spPr/>
    </dgm:pt>
    <dgm:pt modelId="{B3EB60DB-AC2D-487D-BC38-94424B6E7681}" type="pres">
      <dgm:prSet presAssocID="{1407BBF4-E1FE-4A7E-90FB-A950AF3BDCA5}" presName="parentText" presStyleLbl="node1" presStyleIdx="9" presStyleCnt="28">
        <dgm:presLayoutVars>
          <dgm:chMax val="0"/>
          <dgm:bulletEnabled val="1"/>
        </dgm:presLayoutVars>
      </dgm:prSet>
      <dgm:spPr/>
      <dgm:t>
        <a:bodyPr/>
        <a:lstStyle/>
        <a:p>
          <a:endParaRPr lang="ru-RU"/>
        </a:p>
      </dgm:t>
    </dgm:pt>
    <dgm:pt modelId="{9515752D-3757-441D-BEE8-A956D5A5FAEA}" type="pres">
      <dgm:prSet presAssocID="{E727BF31-789C-4F2E-9B96-4A0E677C9540}" presName="spacer" presStyleCnt="0"/>
      <dgm:spPr/>
    </dgm:pt>
    <dgm:pt modelId="{9354E7CE-6114-4CAE-B319-29EE29554417}" type="pres">
      <dgm:prSet presAssocID="{A6557A75-C3A1-4BA6-9396-D4C35A49DC7E}" presName="parentText" presStyleLbl="node1" presStyleIdx="10" presStyleCnt="28">
        <dgm:presLayoutVars>
          <dgm:chMax val="0"/>
          <dgm:bulletEnabled val="1"/>
        </dgm:presLayoutVars>
      </dgm:prSet>
      <dgm:spPr/>
      <dgm:t>
        <a:bodyPr/>
        <a:lstStyle/>
        <a:p>
          <a:endParaRPr lang="ru-RU"/>
        </a:p>
      </dgm:t>
    </dgm:pt>
    <dgm:pt modelId="{326074A5-499A-4A54-8974-4419F83DCCBB}" type="pres">
      <dgm:prSet presAssocID="{24CC735B-9B29-40D6-93B5-5707D782C3D5}" presName="spacer" presStyleCnt="0"/>
      <dgm:spPr/>
    </dgm:pt>
    <dgm:pt modelId="{F004C7B5-3B00-4B61-B251-4BB96C3B16FC}" type="pres">
      <dgm:prSet presAssocID="{1193CA90-AD11-423A-ADBB-35CD3770C7CF}" presName="parentText" presStyleLbl="node1" presStyleIdx="11" presStyleCnt="28">
        <dgm:presLayoutVars>
          <dgm:chMax val="0"/>
          <dgm:bulletEnabled val="1"/>
        </dgm:presLayoutVars>
      </dgm:prSet>
      <dgm:spPr/>
      <dgm:t>
        <a:bodyPr/>
        <a:lstStyle/>
        <a:p>
          <a:endParaRPr lang="ru-RU"/>
        </a:p>
      </dgm:t>
    </dgm:pt>
    <dgm:pt modelId="{7E5BB614-7155-4BF1-B02A-7C3924B955BB}" type="pres">
      <dgm:prSet presAssocID="{E9E49C64-13B1-4EB7-8DA0-33C8073647E1}" presName="spacer" presStyleCnt="0"/>
      <dgm:spPr/>
    </dgm:pt>
    <dgm:pt modelId="{13442E85-3B22-4B28-A24D-83C427CA27A1}" type="pres">
      <dgm:prSet presAssocID="{8A15BBB1-0C50-4A4F-B7E7-7E937A3FC71C}" presName="parentText" presStyleLbl="node1" presStyleIdx="12" presStyleCnt="28">
        <dgm:presLayoutVars>
          <dgm:chMax val="0"/>
          <dgm:bulletEnabled val="1"/>
        </dgm:presLayoutVars>
      </dgm:prSet>
      <dgm:spPr/>
      <dgm:t>
        <a:bodyPr/>
        <a:lstStyle/>
        <a:p>
          <a:endParaRPr lang="ru-RU"/>
        </a:p>
      </dgm:t>
    </dgm:pt>
    <dgm:pt modelId="{D9DB8719-BF0A-414C-B1C0-A42FB92691C0}" type="pres">
      <dgm:prSet presAssocID="{CC56F5A8-1A95-4A26-9337-1C4D42B7FE29}" presName="spacer" presStyleCnt="0"/>
      <dgm:spPr/>
    </dgm:pt>
    <dgm:pt modelId="{4F70A834-67D9-407F-8457-848C63131203}" type="pres">
      <dgm:prSet presAssocID="{E460539B-6F7D-401E-874D-CE415BAE1F00}" presName="parentText" presStyleLbl="node1" presStyleIdx="13" presStyleCnt="28">
        <dgm:presLayoutVars>
          <dgm:chMax val="0"/>
          <dgm:bulletEnabled val="1"/>
        </dgm:presLayoutVars>
      </dgm:prSet>
      <dgm:spPr/>
      <dgm:t>
        <a:bodyPr/>
        <a:lstStyle/>
        <a:p>
          <a:endParaRPr lang="ru-RU"/>
        </a:p>
      </dgm:t>
    </dgm:pt>
    <dgm:pt modelId="{CD49C2DA-192C-4D50-B272-37117BD9F4B2}" type="pres">
      <dgm:prSet presAssocID="{566FE8CB-816B-4DD8-AA64-05FB5D53B549}" presName="spacer" presStyleCnt="0"/>
      <dgm:spPr/>
    </dgm:pt>
    <dgm:pt modelId="{63D25AD8-59C5-4AE1-8D62-AF8BC3ABBE9C}" type="pres">
      <dgm:prSet presAssocID="{FB4F8B15-E5F2-4B84-97CE-A23936AC42C5}" presName="parentText" presStyleLbl="node1" presStyleIdx="14" presStyleCnt="28">
        <dgm:presLayoutVars>
          <dgm:chMax val="0"/>
          <dgm:bulletEnabled val="1"/>
        </dgm:presLayoutVars>
      </dgm:prSet>
      <dgm:spPr/>
      <dgm:t>
        <a:bodyPr/>
        <a:lstStyle/>
        <a:p>
          <a:endParaRPr lang="ru-RU"/>
        </a:p>
      </dgm:t>
    </dgm:pt>
    <dgm:pt modelId="{2F16CA6C-DE9A-472B-AFDC-D26F47B6C85B}" type="pres">
      <dgm:prSet presAssocID="{FC037D01-1D24-4693-AEE7-2E97A11E0E9B}" presName="spacer" presStyleCnt="0"/>
      <dgm:spPr/>
    </dgm:pt>
    <dgm:pt modelId="{C8EB51C7-89A4-4639-B307-E4C337CFE34C}" type="pres">
      <dgm:prSet presAssocID="{499E95F5-7F66-4342-A68A-69CCC8D8FC07}" presName="parentText" presStyleLbl="node1" presStyleIdx="15" presStyleCnt="28">
        <dgm:presLayoutVars>
          <dgm:chMax val="0"/>
          <dgm:bulletEnabled val="1"/>
        </dgm:presLayoutVars>
      </dgm:prSet>
      <dgm:spPr/>
      <dgm:t>
        <a:bodyPr/>
        <a:lstStyle/>
        <a:p>
          <a:endParaRPr lang="ru-RU"/>
        </a:p>
      </dgm:t>
    </dgm:pt>
    <dgm:pt modelId="{2DD4C5BC-3065-4A7D-8C08-60736C810841}" type="pres">
      <dgm:prSet presAssocID="{1C36EF85-6070-46B2-BCF5-265400F814B2}" presName="spacer" presStyleCnt="0"/>
      <dgm:spPr/>
    </dgm:pt>
    <dgm:pt modelId="{C850A5C1-A5ED-4275-8003-431BE5B46BD5}" type="pres">
      <dgm:prSet presAssocID="{9D3B9A27-F14E-49D5-86AD-38551EE66B07}" presName="parentText" presStyleLbl="node1" presStyleIdx="16" presStyleCnt="28">
        <dgm:presLayoutVars>
          <dgm:chMax val="0"/>
          <dgm:bulletEnabled val="1"/>
        </dgm:presLayoutVars>
      </dgm:prSet>
      <dgm:spPr/>
      <dgm:t>
        <a:bodyPr/>
        <a:lstStyle/>
        <a:p>
          <a:endParaRPr lang="ru-RU"/>
        </a:p>
      </dgm:t>
    </dgm:pt>
    <dgm:pt modelId="{AD2915C5-963A-4F20-8DD5-47B88BE2FF27}" type="pres">
      <dgm:prSet presAssocID="{EA2F4C7A-537F-44A9-BBB3-EC42FE5FE297}" presName="spacer" presStyleCnt="0"/>
      <dgm:spPr/>
    </dgm:pt>
    <dgm:pt modelId="{A40CB8EF-EDBC-4666-A9F3-C39244DD4AF9}" type="pres">
      <dgm:prSet presAssocID="{CE093111-084D-474F-AAB4-40013EA032B2}" presName="parentText" presStyleLbl="node1" presStyleIdx="17" presStyleCnt="28">
        <dgm:presLayoutVars>
          <dgm:chMax val="0"/>
          <dgm:bulletEnabled val="1"/>
        </dgm:presLayoutVars>
      </dgm:prSet>
      <dgm:spPr/>
      <dgm:t>
        <a:bodyPr/>
        <a:lstStyle/>
        <a:p>
          <a:endParaRPr lang="ru-RU"/>
        </a:p>
      </dgm:t>
    </dgm:pt>
    <dgm:pt modelId="{3841F1CF-C744-4D59-BE9F-B7EB5BFF8235}" type="pres">
      <dgm:prSet presAssocID="{80BBE143-6AD8-4C6F-81BC-955844FB20FD}" presName="spacer" presStyleCnt="0"/>
      <dgm:spPr/>
    </dgm:pt>
    <dgm:pt modelId="{BB23FF36-0035-4066-AD2F-3CA3119D7EBD}" type="pres">
      <dgm:prSet presAssocID="{A1455538-EEAB-4D12-87B9-91AB54711332}" presName="parentText" presStyleLbl="node1" presStyleIdx="18" presStyleCnt="28">
        <dgm:presLayoutVars>
          <dgm:chMax val="0"/>
          <dgm:bulletEnabled val="1"/>
        </dgm:presLayoutVars>
      </dgm:prSet>
      <dgm:spPr/>
      <dgm:t>
        <a:bodyPr/>
        <a:lstStyle/>
        <a:p>
          <a:endParaRPr lang="ru-RU"/>
        </a:p>
      </dgm:t>
    </dgm:pt>
    <dgm:pt modelId="{D942835B-98A4-43A0-A02E-F168013A6429}" type="pres">
      <dgm:prSet presAssocID="{FC8058CD-7B2D-41F1-991C-CA8C8F483890}" presName="spacer" presStyleCnt="0"/>
      <dgm:spPr/>
    </dgm:pt>
    <dgm:pt modelId="{0D5FBAC1-958F-4564-9C36-0533F7B4200E}" type="pres">
      <dgm:prSet presAssocID="{CF54F040-29B4-4C89-8D87-E66A566037C6}" presName="parentText" presStyleLbl="node1" presStyleIdx="19" presStyleCnt="28">
        <dgm:presLayoutVars>
          <dgm:chMax val="0"/>
          <dgm:bulletEnabled val="1"/>
        </dgm:presLayoutVars>
      </dgm:prSet>
      <dgm:spPr/>
      <dgm:t>
        <a:bodyPr/>
        <a:lstStyle/>
        <a:p>
          <a:endParaRPr lang="ru-RU"/>
        </a:p>
      </dgm:t>
    </dgm:pt>
    <dgm:pt modelId="{319A9D30-5649-4114-9068-1DA4B90B038F}" type="pres">
      <dgm:prSet presAssocID="{1DCCF451-ADDB-49D1-B2E3-F344B84BE952}" presName="spacer" presStyleCnt="0"/>
      <dgm:spPr/>
    </dgm:pt>
    <dgm:pt modelId="{08B049BE-4A85-4005-A5E3-E3CA8AA580CB}" type="pres">
      <dgm:prSet presAssocID="{F3074530-D0FE-4B13-9B20-19BA31558136}" presName="parentText" presStyleLbl="node1" presStyleIdx="20" presStyleCnt="28">
        <dgm:presLayoutVars>
          <dgm:chMax val="0"/>
          <dgm:bulletEnabled val="1"/>
        </dgm:presLayoutVars>
      </dgm:prSet>
      <dgm:spPr/>
      <dgm:t>
        <a:bodyPr/>
        <a:lstStyle/>
        <a:p>
          <a:endParaRPr lang="ru-RU"/>
        </a:p>
      </dgm:t>
    </dgm:pt>
    <dgm:pt modelId="{9B72B2B1-CF11-4969-896F-3F72093B863D}" type="pres">
      <dgm:prSet presAssocID="{CA883475-88B0-4007-842B-5DFCB9500AE7}" presName="spacer" presStyleCnt="0"/>
      <dgm:spPr/>
    </dgm:pt>
    <dgm:pt modelId="{9367D1E0-9CD2-4E09-B251-24FA8BA11F2A}" type="pres">
      <dgm:prSet presAssocID="{FA23089D-92C8-4B64-AC26-8BB61D46150B}" presName="parentText" presStyleLbl="node1" presStyleIdx="21" presStyleCnt="28">
        <dgm:presLayoutVars>
          <dgm:chMax val="0"/>
          <dgm:bulletEnabled val="1"/>
        </dgm:presLayoutVars>
      </dgm:prSet>
      <dgm:spPr/>
      <dgm:t>
        <a:bodyPr/>
        <a:lstStyle/>
        <a:p>
          <a:endParaRPr lang="ru-RU"/>
        </a:p>
      </dgm:t>
    </dgm:pt>
    <dgm:pt modelId="{979753F3-5D7A-4346-9CE1-95ECC53FEB3B}" type="pres">
      <dgm:prSet presAssocID="{EE2D64B2-E3B0-48E9-9DBE-A3FD8DA3BE41}" presName="spacer" presStyleCnt="0"/>
      <dgm:spPr/>
    </dgm:pt>
    <dgm:pt modelId="{528376A9-626C-45EF-BAD4-09B2AA208826}" type="pres">
      <dgm:prSet presAssocID="{A11F93A2-D00F-4524-8105-49A2D518C30E}" presName="parentText" presStyleLbl="node1" presStyleIdx="22" presStyleCnt="28">
        <dgm:presLayoutVars>
          <dgm:chMax val="0"/>
          <dgm:bulletEnabled val="1"/>
        </dgm:presLayoutVars>
      </dgm:prSet>
      <dgm:spPr/>
      <dgm:t>
        <a:bodyPr/>
        <a:lstStyle/>
        <a:p>
          <a:endParaRPr lang="ru-RU"/>
        </a:p>
      </dgm:t>
    </dgm:pt>
    <dgm:pt modelId="{FE1E0592-94D7-475D-90DF-885E95F2A466}" type="pres">
      <dgm:prSet presAssocID="{0A74B398-A261-4EDC-99F6-FF33AF8412FD}" presName="spacer" presStyleCnt="0"/>
      <dgm:spPr/>
    </dgm:pt>
    <dgm:pt modelId="{A341D23F-CC5E-47BE-B2FC-83703726ECE0}" type="pres">
      <dgm:prSet presAssocID="{9C970B3B-C4AD-4C14-A9D9-91E91E2266FA}" presName="parentText" presStyleLbl="node1" presStyleIdx="23" presStyleCnt="28">
        <dgm:presLayoutVars>
          <dgm:chMax val="0"/>
          <dgm:bulletEnabled val="1"/>
        </dgm:presLayoutVars>
      </dgm:prSet>
      <dgm:spPr/>
      <dgm:t>
        <a:bodyPr/>
        <a:lstStyle/>
        <a:p>
          <a:endParaRPr lang="ru-RU"/>
        </a:p>
      </dgm:t>
    </dgm:pt>
    <dgm:pt modelId="{B85FD3CE-A2E4-4275-A15E-6B62FCB7D516}" type="pres">
      <dgm:prSet presAssocID="{2DD734B1-577E-482D-9419-D6FAB65D26DC}" presName="spacer" presStyleCnt="0"/>
      <dgm:spPr/>
    </dgm:pt>
    <dgm:pt modelId="{94548636-184B-49B0-A1AB-238D43AFB8A5}" type="pres">
      <dgm:prSet presAssocID="{48917D74-B332-4413-8E7D-22A0929C7D21}" presName="parentText" presStyleLbl="node1" presStyleIdx="24" presStyleCnt="28">
        <dgm:presLayoutVars>
          <dgm:chMax val="0"/>
          <dgm:bulletEnabled val="1"/>
        </dgm:presLayoutVars>
      </dgm:prSet>
      <dgm:spPr/>
      <dgm:t>
        <a:bodyPr/>
        <a:lstStyle/>
        <a:p>
          <a:endParaRPr lang="ru-RU"/>
        </a:p>
      </dgm:t>
    </dgm:pt>
    <dgm:pt modelId="{688172F6-AE0B-4E24-B7E9-271A67FB954C}" type="pres">
      <dgm:prSet presAssocID="{ABC2DD52-2B54-426D-B720-3448DA78D769}" presName="spacer" presStyleCnt="0"/>
      <dgm:spPr/>
    </dgm:pt>
    <dgm:pt modelId="{AA90260C-E0F0-48D6-A193-A1D1521A1A47}" type="pres">
      <dgm:prSet presAssocID="{E68A1D8B-4850-4038-B553-377890A24FCD}" presName="parentText" presStyleLbl="node1" presStyleIdx="25" presStyleCnt="28">
        <dgm:presLayoutVars>
          <dgm:chMax val="0"/>
          <dgm:bulletEnabled val="1"/>
        </dgm:presLayoutVars>
      </dgm:prSet>
      <dgm:spPr/>
      <dgm:t>
        <a:bodyPr/>
        <a:lstStyle/>
        <a:p>
          <a:endParaRPr lang="ru-RU"/>
        </a:p>
      </dgm:t>
    </dgm:pt>
    <dgm:pt modelId="{2B37ABF0-C25D-4CD5-9D7F-5CBA6448B738}" type="pres">
      <dgm:prSet presAssocID="{6143FCFF-5501-4FCA-863F-383B0BBF41DC}" presName="spacer" presStyleCnt="0"/>
      <dgm:spPr/>
    </dgm:pt>
    <dgm:pt modelId="{2E23EEE5-8541-48FF-94FD-17C6656E3B3D}" type="pres">
      <dgm:prSet presAssocID="{FBC3471C-AF34-4470-82E1-DAE5256FCC5A}" presName="parentText" presStyleLbl="node1" presStyleIdx="26" presStyleCnt="28">
        <dgm:presLayoutVars>
          <dgm:chMax val="0"/>
          <dgm:bulletEnabled val="1"/>
        </dgm:presLayoutVars>
      </dgm:prSet>
      <dgm:spPr/>
      <dgm:t>
        <a:bodyPr/>
        <a:lstStyle/>
        <a:p>
          <a:endParaRPr lang="ru-RU"/>
        </a:p>
      </dgm:t>
    </dgm:pt>
    <dgm:pt modelId="{652D37DD-E6C5-423B-84AE-00FDD26B185E}" type="pres">
      <dgm:prSet presAssocID="{511A57D7-279C-4542-8533-A6C8B5B3479D}" presName="spacer" presStyleCnt="0"/>
      <dgm:spPr/>
    </dgm:pt>
    <dgm:pt modelId="{68F9F796-BA5D-4EEC-A843-07E1B70BCDAB}" type="pres">
      <dgm:prSet presAssocID="{EE4F635B-33B1-47EB-B091-080191878A67}" presName="parentText" presStyleLbl="node1" presStyleIdx="27" presStyleCnt="28">
        <dgm:presLayoutVars>
          <dgm:chMax val="0"/>
          <dgm:bulletEnabled val="1"/>
        </dgm:presLayoutVars>
      </dgm:prSet>
      <dgm:spPr/>
      <dgm:t>
        <a:bodyPr/>
        <a:lstStyle/>
        <a:p>
          <a:endParaRPr lang="ru-RU"/>
        </a:p>
      </dgm:t>
    </dgm:pt>
  </dgm:ptLst>
  <dgm:cxnLst>
    <dgm:cxn modelId="{792055EA-0CCC-4106-902E-052DAA819F2B}" srcId="{15AF60FC-1A45-486D-8454-570443BD3601}" destId="{394818E4-6F37-44C9-94A8-4E1E8B8F189E}" srcOrd="0" destOrd="0" parTransId="{0C4E3170-AB01-4F8B-8023-F1EEBBB48AF9}" sibTransId="{F1AE6A0C-FED3-41C4-9AA8-C3EA84D5E742}"/>
    <dgm:cxn modelId="{2C1A647D-C204-42F1-B771-A013BB29E14D}" type="presOf" srcId="{A11F93A2-D00F-4524-8105-49A2D518C30E}" destId="{528376A9-626C-45EF-BAD4-09B2AA208826}" srcOrd="0" destOrd="0" presId="urn:microsoft.com/office/officeart/2005/8/layout/vList2"/>
    <dgm:cxn modelId="{C670F03C-FC1C-4270-A9A1-F56F2934DE33}" type="presOf" srcId="{A1455538-EEAB-4D12-87B9-91AB54711332}" destId="{BB23FF36-0035-4066-AD2F-3CA3119D7EBD}" srcOrd="0" destOrd="0" presId="urn:microsoft.com/office/officeart/2005/8/layout/vList2"/>
    <dgm:cxn modelId="{EF7BC2C2-AEB8-4BD3-883A-9DE03210ACDF}" type="presOf" srcId="{E68A1D8B-4850-4038-B553-377890A24FCD}" destId="{AA90260C-E0F0-48D6-A193-A1D1521A1A47}" srcOrd="0" destOrd="0" presId="urn:microsoft.com/office/officeart/2005/8/layout/vList2"/>
    <dgm:cxn modelId="{4A0C42B1-E95F-42BB-A254-CEB6659547A7}" type="presOf" srcId="{48917D74-B332-4413-8E7D-22A0929C7D21}" destId="{94548636-184B-49B0-A1AB-238D43AFB8A5}" srcOrd="0" destOrd="0" presId="urn:microsoft.com/office/officeart/2005/8/layout/vList2"/>
    <dgm:cxn modelId="{D387DC3C-A8F7-4179-88E4-3220B25A026F}" type="presOf" srcId="{A6557A75-C3A1-4BA6-9396-D4C35A49DC7E}" destId="{9354E7CE-6114-4CAE-B319-29EE29554417}" srcOrd="0" destOrd="0" presId="urn:microsoft.com/office/officeart/2005/8/layout/vList2"/>
    <dgm:cxn modelId="{8434D705-06CE-431A-B504-3F635F2EDD67}" srcId="{15AF60FC-1A45-486D-8454-570443BD3601}" destId="{6826BE37-64C8-4C22-9434-F4B9652B2316}" srcOrd="5" destOrd="0" parTransId="{8EBB50B5-AFCC-4E97-BA8A-C30838D2B1C9}" sibTransId="{E413193B-17D2-4077-ACCA-00E0C71547DF}"/>
    <dgm:cxn modelId="{6D1A2DD5-F0EE-4EF9-8EF2-3BE43B15C6AF}" srcId="{15AF60FC-1A45-486D-8454-570443BD3601}" destId="{A6557A75-C3A1-4BA6-9396-D4C35A49DC7E}" srcOrd="10" destOrd="0" parTransId="{A885D9A6-E290-4EB3-981C-122D813754D0}" sibTransId="{24CC735B-9B29-40D6-93B5-5707D782C3D5}"/>
    <dgm:cxn modelId="{B47B2560-1298-41F7-BDD5-6D8769BDCEA7}" type="presOf" srcId="{6787EF7A-E90A-4210-A38F-E22AF9848BE1}" destId="{F46251E8-5707-4F4D-8C54-2F3D168CBC8C}" srcOrd="0" destOrd="0" presId="urn:microsoft.com/office/officeart/2005/8/layout/vList2"/>
    <dgm:cxn modelId="{0BFD0D9C-7578-48D4-B621-EA4246B616B3}" srcId="{15AF60FC-1A45-486D-8454-570443BD3601}" destId="{B4D8D44E-439C-408E-8403-0F2E5039AFCB}" srcOrd="3" destOrd="0" parTransId="{CE836768-292B-4463-9C29-17B02056AB7A}" sibTransId="{0EA8E5C0-3AEB-43F0-8C29-EDA08FF5E3A0}"/>
    <dgm:cxn modelId="{E4A4937D-89A2-40CF-9FC2-5481E1929F2B}" srcId="{15AF60FC-1A45-486D-8454-570443BD3601}" destId="{48917D74-B332-4413-8E7D-22A0929C7D21}" srcOrd="24" destOrd="0" parTransId="{FD785067-9136-4CDA-9972-F75FBDDDD12B}" sibTransId="{ABC2DD52-2B54-426D-B720-3448DA78D769}"/>
    <dgm:cxn modelId="{5198BD31-80EB-48CF-AEBD-00A324F66A90}" srcId="{15AF60FC-1A45-486D-8454-570443BD3601}" destId="{52D4828C-8E07-4E29-A77B-D226C015906C}" srcOrd="7" destOrd="0" parTransId="{67B30E2C-83CD-4E2D-8945-656AA00B6C1D}" sibTransId="{6D6493BF-07AF-445E-8AE5-311B8EF4CB6F}"/>
    <dgm:cxn modelId="{4B6B9C8C-345A-4170-9E6A-188B4158FCA0}" srcId="{15AF60FC-1A45-486D-8454-570443BD3601}" destId="{FBC3471C-AF34-4470-82E1-DAE5256FCC5A}" srcOrd="26" destOrd="0" parTransId="{E4F8010B-8277-4484-8F2A-55C2175B70A6}" sibTransId="{511A57D7-279C-4542-8533-A6C8B5B3479D}"/>
    <dgm:cxn modelId="{E35E02ED-304B-42FC-8DA9-DE80F036A719}" srcId="{15AF60FC-1A45-486D-8454-570443BD3601}" destId="{FA23089D-92C8-4B64-AC26-8BB61D46150B}" srcOrd="21" destOrd="0" parTransId="{A8EA9DAC-ED63-4A17-9A1B-DB22FF441C46}" sibTransId="{EE2D64B2-E3B0-48E9-9DBE-A3FD8DA3BE41}"/>
    <dgm:cxn modelId="{3C777E52-0E28-4D65-8908-97A7666512DD}" srcId="{15AF60FC-1A45-486D-8454-570443BD3601}" destId="{A11F93A2-D00F-4524-8105-49A2D518C30E}" srcOrd="22" destOrd="0" parTransId="{E6BD17A1-27CF-42E5-A61D-543ED35257AC}" sibTransId="{0A74B398-A261-4EDC-99F6-FF33AF8412FD}"/>
    <dgm:cxn modelId="{2F5072C4-4EEB-4051-BDE2-794E2E74189E}" srcId="{15AF60FC-1A45-486D-8454-570443BD3601}" destId="{1193CA90-AD11-423A-ADBB-35CD3770C7CF}" srcOrd="11" destOrd="0" parTransId="{F37850C2-1453-4BA1-AA00-34AF58DA3BCE}" sibTransId="{E9E49C64-13B1-4EB7-8DA0-33C8073647E1}"/>
    <dgm:cxn modelId="{860A4545-2225-47F2-94A8-B84F535F839D}" type="presOf" srcId="{CE093111-084D-474F-AAB4-40013EA032B2}" destId="{A40CB8EF-EDBC-4666-A9F3-C39244DD4AF9}" srcOrd="0" destOrd="0" presId="urn:microsoft.com/office/officeart/2005/8/layout/vList2"/>
    <dgm:cxn modelId="{87D93E63-4A28-422B-A6B3-26FFB5FF2933}" type="presOf" srcId="{9D3B9A27-F14E-49D5-86AD-38551EE66B07}" destId="{C850A5C1-A5ED-4275-8003-431BE5B46BD5}" srcOrd="0" destOrd="0" presId="urn:microsoft.com/office/officeart/2005/8/layout/vList2"/>
    <dgm:cxn modelId="{5C996F6B-797A-461F-BD17-77DB0FAD5203}" srcId="{15AF60FC-1A45-486D-8454-570443BD3601}" destId="{1407BBF4-E1FE-4A7E-90FB-A950AF3BDCA5}" srcOrd="9" destOrd="0" parTransId="{978124CE-A126-40A1-A458-9E102540A8AB}" sibTransId="{E727BF31-789C-4F2E-9B96-4A0E677C9540}"/>
    <dgm:cxn modelId="{ACD21BFC-CFBE-4F7F-B05D-974F98786FE5}" type="presOf" srcId="{EE4F635B-33B1-47EB-B091-080191878A67}" destId="{68F9F796-BA5D-4EEC-A843-07E1B70BCDAB}" srcOrd="0" destOrd="0" presId="urn:microsoft.com/office/officeart/2005/8/layout/vList2"/>
    <dgm:cxn modelId="{EEA781C3-C4EE-46D4-847E-A58875BB6D2F}" srcId="{15AF60FC-1A45-486D-8454-570443BD3601}" destId="{A1455538-EEAB-4D12-87B9-91AB54711332}" srcOrd="18" destOrd="0" parTransId="{BBE6A627-EB22-461A-B834-3D1F6828FFFF}" sibTransId="{FC8058CD-7B2D-41F1-991C-CA8C8F483890}"/>
    <dgm:cxn modelId="{1E5FD7A6-6A0E-4180-9BB0-8D8721E931DA}" type="presOf" srcId="{394818E4-6F37-44C9-94A8-4E1E8B8F189E}" destId="{B120C354-18C1-40AE-9946-D56FC5EC46DC}" srcOrd="0" destOrd="0" presId="urn:microsoft.com/office/officeart/2005/8/layout/vList2"/>
    <dgm:cxn modelId="{2CC52FB5-0956-4EB2-8426-FBE5F5D345DE}" srcId="{15AF60FC-1A45-486D-8454-570443BD3601}" destId="{8A15BBB1-0C50-4A4F-B7E7-7E937A3FC71C}" srcOrd="12" destOrd="0" parTransId="{E992ADFE-A603-47EC-B39A-8C8E828E3E02}" sibTransId="{CC56F5A8-1A95-4A26-9337-1C4D42B7FE29}"/>
    <dgm:cxn modelId="{1E3951C7-C104-472E-BD6F-F13C64C6805C}" srcId="{15AF60FC-1A45-486D-8454-570443BD3601}" destId="{9C970B3B-C4AD-4C14-A9D9-91E91E2266FA}" srcOrd="23" destOrd="0" parTransId="{5A3CF15A-603D-4F91-95FF-D4CC0C2DC4FE}" sibTransId="{2DD734B1-577E-482D-9419-D6FAB65D26DC}"/>
    <dgm:cxn modelId="{01CF33FF-D823-4E7B-B0A7-28DE9F0ADC27}" type="presOf" srcId="{15AF60FC-1A45-486D-8454-570443BD3601}" destId="{A2BB4C72-F57D-44E6-8F11-EBA514E3CDAB}" srcOrd="0" destOrd="0" presId="urn:microsoft.com/office/officeart/2005/8/layout/vList2"/>
    <dgm:cxn modelId="{E85BA66A-4676-419D-B823-1363C252672A}" type="presOf" srcId="{52D4828C-8E07-4E29-A77B-D226C015906C}" destId="{91BD4D43-CB85-482D-AF46-83F235B71CE4}" srcOrd="0" destOrd="0" presId="urn:microsoft.com/office/officeart/2005/8/layout/vList2"/>
    <dgm:cxn modelId="{4D49092E-3849-4C02-A412-F60D28B60BB8}" srcId="{15AF60FC-1A45-486D-8454-570443BD3601}" destId="{CF54F040-29B4-4C89-8D87-E66A566037C6}" srcOrd="19" destOrd="0" parTransId="{E3D1F5A7-E7B8-4F9B-8BE8-46507EC59D4F}" sibTransId="{1DCCF451-ADDB-49D1-B2E3-F344B84BE952}"/>
    <dgm:cxn modelId="{C16FB35F-5C62-4907-BC35-18A9FC7407F5}" type="presOf" srcId="{6826BE37-64C8-4C22-9434-F4B9652B2316}" destId="{AB0298DF-03A0-496F-9826-228F0249A7D7}" srcOrd="0" destOrd="0" presId="urn:microsoft.com/office/officeart/2005/8/layout/vList2"/>
    <dgm:cxn modelId="{41620F71-10DC-4D34-95E3-FFC162C22B0E}" type="presOf" srcId="{499E95F5-7F66-4342-A68A-69CCC8D8FC07}" destId="{C8EB51C7-89A4-4639-B307-E4C337CFE34C}" srcOrd="0" destOrd="0" presId="urn:microsoft.com/office/officeart/2005/8/layout/vList2"/>
    <dgm:cxn modelId="{718B4C1A-CC73-42E6-B1ED-B323731309DB}" srcId="{15AF60FC-1A45-486D-8454-570443BD3601}" destId="{9D3B9A27-F14E-49D5-86AD-38551EE66B07}" srcOrd="16" destOrd="0" parTransId="{D446C74F-4DA9-4AEE-B9A5-DD73BF999F0D}" sibTransId="{EA2F4C7A-537F-44A9-BBB3-EC42FE5FE297}"/>
    <dgm:cxn modelId="{06D2048C-5465-4BB3-AEAE-09A2292706E0}" srcId="{15AF60FC-1A45-486D-8454-570443BD3601}" destId="{5804D78B-AE16-4582-82FA-1E500984DD08}" srcOrd="4" destOrd="0" parTransId="{2BE52A4B-F94E-4420-ACEE-523F4665AA0D}" sibTransId="{006CC26F-7A53-4CE0-90B1-EEDA4A3452F1}"/>
    <dgm:cxn modelId="{E634E71E-ECB6-462F-B9F8-456C8D6A7229}" srcId="{15AF60FC-1A45-486D-8454-570443BD3601}" destId="{E68A1D8B-4850-4038-B553-377890A24FCD}" srcOrd="25" destOrd="0" parTransId="{EF75FA49-B766-4299-8287-6BDF4E1A9D2A}" sibTransId="{6143FCFF-5501-4FCA-863F-383B0BBF41DC}"/>
    <dgm:cxn modelId="{50F9CE46-86C2-476A-ADD2-75EC8FFE32F4}" srcId="{15AF60FC-1A45-486D-8454-570443BD3601}" destId="{DEDB1665-5AA9-4FA7-9A3D-A852568B57BE}" srcOrd="2" destOrd="0" parTransId="{DD888B62-3B37-4F8C-B4E4-BD179D2D7C2D}" sibTransId="{4570AD8E-50B8-4890-89CE-8BE4E353B653}"/>
    <dgm:cxn modelId="{EE6E48E9-BA80-4D81-B441-3F7203780BBB}" type="presOf" srcId="{FB4F8B15-E5F2-4B84-97CE-A23936AC42C5}" destId="{63D25AD8-59C5-4AE1-8D62-AF8BC3ABBE9C}" srcOrd="0" destOrd="0" presId="urn:microsoft.com/office/officeart/2005/8/layout/vList2"/>
    <dgm:cxn modelId="{24FFFB86-F9FB-4435-9147-1500FFE3E8E3}" srcId="{15AF60FC-1A45-486D-8454-570443BD3601}" destId="{EE4F635B-33B1-47EB-B091-080191878A67}" srcOrd="27" destOrd="0" parTransId="{F14BE99B-D627-42F4-A78D-EB977A6380AB}" sibTransId="{8FC8A4BD-2B1A-4ACE-B743-32B94733D541}"/>
    <dgm:cxn modelId="{E857AA66-A120-42D1-A572-5814E9B40F6E}" type="presOf" srcId="{1193CA90-AD11-423A-ADBB-35CD3770C7CF}" destId="{F004C7B5-3B00-4B61-B251-4BB96C3B16FC}" srcOrd="0" destOrd="0" presId="urn:microsoft.com/office/officeart/2005/8/layout/vList2"/>
    <dgm:cxn modelId="{77672F10-7E7B-478A-B7FF-39F86E40BDC7}" srcId="{15AF60FC-1A45-486D-8454-570443BD3601}" destId="{59484E8B-21C4-4C17-AA06-D6128383EAAD}" srcOrd="8" destOrd="0" parTransId="{3AD64F24-3BD4-4316-9F59-AF908848B5FC}" sibTransId="{D2431840-2614-4906-9C81-47DEEAA6ECD9}"/>
    <dgm:cxn modelId="{684EBAA1-35F3-49CD-9DDE-055A7703995B}" srcId="{15AF60FC-1A45-486D-8454-570443BD3601}" destId="{E460539B-6F7D-401E-874D-CE415BAE1F00}" srcOrd="13" destOrd="0" parTransId="{7A8312DA-E1D1-408B-BBB6-E30F913DFBFD}" sibTransId="{566FE8CB-816B-4DD8-AA64-05FB5D53B549}"/>
    <dgm:cxn modelId="{EA8B91AE-159B-4183-83AE-00CEE7AC92B2}" type="presOf" srcId="{E460539B-6F7D-401E-874D-CE415BAE1F00}" destId="{4F70A834-67D9-407F-8457-848C63131203}" srcOrd="0" destOrd="0" presId="urn:microsoft.com/office/officeart/2005/8/layout/vList2"/>
    <dgm:cxn modelId="{56A062B7-4A85-434E-B281-5DA88A53ACCF}" type="presOf" srcId="{F3074530-D0FE-4B13-9B20-19BA31558136}" destId="{08B049BE-4A85-4005-A5E3-E3CA8AA580CB}" srcOrd="0" destOrd="0" presId="urn:microsoft.com/office/officeart/2005/8/layout/vList2"/>
    <dgm:cxn modelId="{8101ECE8-30C5-4A5A-B1DA-FD3503FEA1E4}" srcId="{15AF60FC-1A45-486D-8454-570443BD3601}" destId="{499E95F5-7F66-4342-A68A-69CCC8D8FC07}" srcOrd="15" destOrd="0" parTransId="{D86A0BB8-9CEF-40F1-8459-25C86825E925}" sibTransId="{1C36EF85-6070-46B2-BCF5-265400F814B2}"/>
    <dgm:cxn modelId="{99B6D09C-B13A-472D-B9E8-1C851251F464}" type="presOf" srcId="{DEDB1665-5AA9-4FA7-9A3D-A852568B57BE}" destId="{F6372DFC-9E98-4FB4-81B6-F8EB04242C7F}" srcOrd="0" destOrd="0" presId="urn:microsoft.com/office/officeart/2005/8/layout/vList2"/>
    <dgm:cxn modelId="{E2A6C43E-1C8E-4D4B-979A-5BF51EB73B80}" type="presOf" srcId="{1BF903B7-9E12-44A7-BED3-CDB9F2BC2C22}" destId="{7CE21281-4BB9-49AF-BD40-6D7793735CD9}" srcOrd="0" destOrd="0" presId="urn:microsoft.com/office/officeart/2005/8/layout/vList2"/>
    <dgm:cxn modelId="{56A2A41B-0D67-4D9A-B27A-19523AE59362}" type="presOf" srcId="{8A15BBB1-0C50-4A4F-B7E7-7E937A3FC71C}" destId="{13442E85-3B22-4B28-A24D-83C427CA27A1}" srcOrd="0" destOrd="0" presId="urn:microsoft.com/office/officeart/2005/8/layout/vList2"/>
    <dgm:cxn modelId="{F9626DBE-63F9-4E23-A704-A54BB4C4F888}" srcId="{15AF60FC-1A45-486D-8454-570443BD3601}" destId="{FB4F8B15-E5F2-4B84-97CE-A23936AC42C5}" srcOrd="14" destOrd="0" parTransId="{250DBF42-FD4F-4629-9950-6BD50F325B8C}" sibTransId="{FC037D01-1D24-4693-AEE7-2E97A11E0E9B}"/>
    <dgm:cxn modelId="{BA3A7AD9-8F75-4069-822B-C264ED6907AD}" srcId="{15AF60FC-1A45-486D-8454-570443BD3601}" destId="{6787EF7A-E90A-4210-A38F-E22AF9848BE1}" srcOrd="6" destOrd="0" parTransId="{EE7C3F09-E05C-4D08-9597-0B979DBAEBC4}" sibTransId="{3C1269A0-EF40-4234-9A1E-9A08E98C95CC}"/>
    <dgm:cxn modelId="{1A5705EF-F6D8-4939-AC9E-8E93B870BD0A}" srcId="{15AF60FC-1A45-486D-8454-570443BD3601}" destId="{CE093111-084D-474F-AAB4-40013EA032B2}" srcOrd="17" destOrd="0" parTransId="{3F91AEBF-F74F-45DF-9BC7-AE5DAC24A2B8}" sibTransId="{80BBE143-6AD8-4C6F-81BC-955844FB20FD}"/>
    <dgm:cxn modelId="{5967E57F-2B75-49E6-AE64-8188C3F6F0D6}" type="presOf" srcId="{FA23089D-92C8-4B64-AC26-8BB61D46150B}" destId="{9367D1E0-9CD2-4E09-B251-24FA8BA11F2A}" srcOrd="0" destOrd="0" presId="urn:microsoft.com/office/officeart/2005/8/layout/vList2"/>
    <dgm:cxn modelId="{76CA3586-2250-43FF-93D0-BC8FE255BEB3}" type="presOf" srcId="{59484E8B-21C4-4C17-AA06-D6128383EAAD}" destId="{0B21FF12-7B0B-4C87-AEE4-06C933E74101}" srcOrd="0" destOrd="0" presId="urn:microsoft.com/office/officeart/2005/8/layout/vList2"/>
    <dgm:cxn modelId="{5F92B398-3C19-427F-B449-CDC67F259892}" type="presOf" srcId="{1407BBF4-E1FE-4A7E-90FB-A950AF3BDCA5}" destId="{B3EB60DB-AC2D-487D-BC38-94424B6E7681}" srcOrd="0" destOrd="0" presId="urn:microsoft.com/office/officeart/2005/8/layout/vList2"/>
    <dgm:cxn modelId="{6C55A634-ACB9-4096-A205-851F4CDA015C}" type="presOf" srcId="{B4D8D44E-439C-408E-8403-0F2E5039AFCB}" destId="{77EDE744-E75B-4B15-A211-9220A65258EA}" srcOrd="0" destOrd="0" presId="urn:microsoft.com/office/officeart/2005/8/layout/vList2"/>
    <dgm:cxn modelId="{7321A75A-0B89-47EA-A345-D96480AC0545}" srcId="{15AF60FC-1A45-486D-8454-570443BD3601}" destId="{1BF903B7-9E12-44A7-BED3-CDB9F2BC2C22}" srcOrd="1" destOrd="0" parTransId="{7AA2B71F-49D5-4167-8AC3-136641E274F4}" sibTransId="{A4CEDBF7-0E1F-422B-8A0B-FA253E6CD386}"/>
    <dgm:cxn modelId="{F9414125-D9D6-404F-9417-2921C3D1BFF0}" type="presOf" srcId="{CF54F040-29B4-4C89-8D87-E66A566037C6}" destId="{0D5FBAC1-958F-4564-9C36-0533F7B4200E}" srcOrd="0" destOrd="0" presId="urn:microsoft.com/office/officeart/2005/8/layout/vList2"/>
    <dgm:cxn modelId="{3E1070AF-20D2-4B89-AB3B-E64E98A88BD2}" type="presOf" srcId="{9C970B3B-C4AD-4C14-A9D9-91E91E2266FA}" destId="{A341D23F-CC5E-47BE-B2FC-83703726ECE0}" srcOrd="0" destOrd="0" presId="urn:microsoft.com/office/officeart/2005/8/layout/vList2"/>
    <dgm:cxn modelId="{2AAB753D-872B-4E42-AE48-05CD841E1119}" type="presOf" srcId="{5804D78B-AE16-4582-82FA-1E500984DD08}" destId="{01EB81BE-E8CC-4450-9FF0-B34AD693C68A}" srcOrd="0" destOrd="0" presId="urn:microsoft.com/office/officeart/2005/8/layout/vList2"/>
    <dgm:cxn modelId="{A262C4A2-CE82-4C77-BF04-710BB48A6BA4}" srcId="{15AF60FC-1A45-486D-8454-570443BD3601}" destId="{F3074530-D0FE-4B13-9B20-19BA31558136}" srcOrd="20" destOrd="0" parTransId="{DCBC9D8F-AB7D-428F-9482-B96327507677}" sibTransId="{CA883475-88B0-4007-842B-5DFCB9500AE7}"/>
    <dgm:cxn modelId="{9803B8BB-8EC6-4A79-B280-9219054FBF5B}" type="presOf" srcId="{FBC3471C-AF34-4470-82E1-DAE5256FCC5A}" destId="{2E23EEE5-8541-48FF-94FD-17C6656E3B3D}" srcOrd="0" destOrd="0" presId="urn:microsoft.com/office/officeart/2005/8/layout/vList2"/>
    <dgm:cxn modelId="{590D8F04-05E7-437A-AC39-81C40BC67124}" type="presParOf" srcId="{A2BB4C72-F57D-44E6-8F11-EBA514E3CDAB}" destId="{B120C354-18C1-40AE-9946-D56FC5EC46DC}" srcOrd="0" destOrd="0" presId="urn:microsoft.com/office/officeart/2005/8/layout/vList2"/>
    <dgm:cxn modelId="{9360A619-1251-4328-80BD-5958EC08118B}" type="presParOf" srcId="{A2BB4C72-F57D-44E6-8F11-EBA514E3CDAB}" destId="{BC4312B2-22E1-4782-ADFB-96966DC89EF6}" srcOrd="1" destOrd="0" presId="urn:microsoft.com/office/officeart/2005/8/layout/vList2"/>
    <dgm:cxn modelId="{87CBD39F-FA77-4644-94F8-DEE07409E945}" type="presParOf" srcId="{A2BB4C72-F57D-44E6-8F11-EBA514E3CDAB}" destId="{7CE21281-4BB9-49AF-BD40-6D7793735CD9}" srcOrd="2" destOrd="0" presId="urn:microsoft.com/office/officeart/2005/8/layout/vList2"/>
    <dgm:cxn modelId="{0E2718BC-09B2-44FC-B74F-94032BC007BF}" type="presParOf" srcId="{A2BB4C72-F57D-44E6-8F11-EBA514E3CDAB}" destId="{31FFE41C-0E56-4E51-8DF0-B3CA3694FBC3}" srcOrd="3" destOrd="0" presId="urn:microsoft.com/office/officeart/2005/8/layout/vList2"/>
    <dgm:cxn modelId="{7C0895E7-6C53-4B09-BB34-14C3C5BA46DA}" type="presParOf" srcId="{A2BB4C72-F57D-44E6-8F11-EBA514E3CDAB}" destId="{F6372DFC-9E98-4FB4-81B6-F8EB04242C7F}" srcOrd="4" destOrd="0" presId="urn:microsoft.com/office/officeart/2005/8/layout/vList2"/>
    <dgm:cxn modelId="{30783E52-C132-4B05-96F0-104D2234A41D}" type="presParOf" srcId="{A2BB4C72-F57D-44E6-8F11-EBA514E3CDAB}" destId="{A604260F-F9B2-4516-B7A6-56E96277754E}" srcOrd="5" destOrd="0" presId="urn:microsoft.com/office/officeart/2005/8/layout/vList2"/>
    <dgm:cxn modelId="{2363AB55-F37B-48C6-847F-AC9AC67E8032}" type="presParOf" srcId="{A2BB4C72-F57D-44E6-8F11-EBA514E3CDAB}" destId="{77EDE744-E75B-4B15-A211-9220A65258EA}" srcOrd="6" destOrd="0" presId="urn:microsoft.com/office/officeart/2005/8/layout/vList2"/>
    <dgm:cxn modelId="{ACB0DE13-3ADD-47A8-8E29-0397022C1336}" type="presParOf" srcId="{A2BB4C72-F57D-44E6-8F11-EBA514E3CDAB}" destId="{364F2EDD-BDEC-4317-A0FC-334CEA562209}" srcOrd="7" destOrd="0" presId="urn:microsoft.com/office/officeart/2005/8/layout/vList2"/>
    <dgm:cxn modelId="{C153F84F-4259-474F-8DCC-881C4AD50545}" type="presParOf" srcId="{A2BB4C72-F57D-44E6-8F11-EBA514E3CDAB}" destId="{01EB81BE-E8CC-4450-9FF0-B34AD693C68A}" srcOrd="8" destOrd="0" presId="urn:microsoft.com/office/officeart/2005/8/layout/vList2"/>
    <dgm:cxn modelId="{00880C88-D62A-4F67-B75F-3C00176AB255}" type="presParOf" srcId="{A2BB4C72-F57D-44E6-8F11-EBA514E3CDAB}" destId="{226D0539-34A1-4839-B11C-893C465959BB}" srcOrd="9" destOrd="0" presId="urn:microsoft.com/office/officeart/2005/8/layout/vList2"/>
    <dgm:cxn modelId="{0C1F434E-EC61-48AF-815F-74B740D8CF1C}" type="presParOf" srcId="{A2BB4C72-F57D-44E6-8F11-EBA514E3CDAB}" destId="{AB0298DF-03A0-496F-9826-228F0249A7D7}" srcOrd="10" destOrd="0" presId="urn:microsoft.com/office/officeart/2005/8/layout/vList2"/>
    <dgm:cxn modelId="{82669AFF-5F54-4D62-BD5E-3A9E601E39A3}" type="presParOf" srcId="{A2BB4C72-F57D-44E6-8F11-EBA514E3CDAB}" destId="{E71D1B60-6AF7-4D03-9EB5-EED57A56EF0D}" srcOrd="11" destOrd="0" presId="urn:microsoft.com/office/officeart/2005/8/layout/vList2"/>
    <dgm:cxn modelId="{F11D884B-602D-44AB-95FA-FFF20C8E8B77}" type="presParOf" srcId="{A2BB4C72-F57D-44E6-8F11-EBA514E3CDAB}" destId="{F46251E8-5707-4F4D-8C54-2F3D168CBC8C}" srcOrd="12" destOrd="0" presId="urn:microsoft.com/office/officeart/2005/8/layout/vList2"/>
    <dgm:cxn modelId="{517C0BB5-EDA1-4D0A-A595-8CB94775D8E5}" type="presParOf" srcId="{A2BB4C72-F57D-44E6-8F11-EBA514E3CDAB}" destId="{D17DA20D-72A8-4D7C-BA6F-F4885E42D689}" srcOrd="13" destOrd="0" presId="urn:microsoft.com/office/officeart/2005/8/layout/vList2"/>
    <dgm:cxn modelId="{19926E37-5DDC-49BC-9578-361DCB4E079B}" type="presParOf" srcId="{A2BB4C72-F57D-44E6-8F11-EBA514E3CDAB}" destId="{91BD4D43-CB85-482D-AF46-83F235B71CE4}" srcOrd="14" destOrd="0" presId="urn:microsoft.com/office/officeart/2005/8/layout/vList2"/>
    <dgm:cxn modelId="{8AD95D29-A0BA-400C-BD8E-239DD83724E7}" type="presParOf" srcId="{A2BB4C72-F57D-44E6-8F11-EBA514E3CDAB}" destId="{B4CC9B85-6013-416C-A980-2DE790BCE67D}" srcOrd="15" destOrd="0" presId="urn:microsoft.com/office/officeart/2005/8/layout/vList2"/>
    <dgm:cxn modelId="{E83BA6E5-43AA-4EB8-8018-FF39F1C223B2}" type="presParOf" srcId="{A2BB4C72-F57D-44E6-8F11-EBA514E3CDAB}" destId="{0B21FF12-7B0B-4C87-AEE4-06C933E74101}" srcOrd="16" destOrd="0" presId="urn:microsoft.com/office/officeart/2005/8/layout/vList2"/>
    <dgm:cxn modelId="{AAD83D08-C846-4148-88EF-B7B79F4D1256}" type="presParOf" srcId="{A2BB4C72-F57D-44E6-8F11-EBA514E3CDAB}" destId="{0816276E-7BDD-4A09-B480-BD6F5568BFEA}" srcOrd="17" destOrd="0" presId="urn:microsoft.com/office/officeart/2005/8/layout/vList2"/>
    <dgm:cxn modelId="{7C60C9A4-E31C-4BD3-8609-AC5C0654E001}" type="presParOf" srcId="{A2BB4C72-F57D-44E6-8F11-EBA514E3CDAB}" destId="{B3EB60DB-AC2D-487D-BC38-94424B6E7681}" srcOrd="18" destOrd="0" presId="urn:microsoft.com/office/officeart/2005/8/layout/vList2"/>
    <dgm:cxn modelId="{521B2373-3D64-4568-A05E-F5811190320E}" type="presParOf" srcId="{A2BB4C72-F57D-44E6-8F11-EBA514E3CDAB}" destId="{9515752D-3757-441D-BEE8-A956D5A5FAEA}" srcOrd="19" destOrd="0" presId="urn:microsoft.com/office/officeart/2005/8/layout/vList2"/>
    <dgm:cxn modelId="{39B0ED4F-F69F-4B52-8AE2-16B1B5F4C1D0}" type="presParOf" srcId="{A2BB4C72-F57D-44E6-8F11-EBA514E3CDAB}" destId="{9354E7CE-6114-4CAE-B319-29EE29554417}" srcOrd="20" destOrd="0" presId="urn:microsoft.com/office/officeart/2005/8/layout/vList2"/>
    <dgm:cxn modelId="{20481D81-0888-4CD6-A965-FF27FA373D01}" type="presParOf" srcId="{A2BB4C72-F57D-44E6-8F11-EBA514E3CDAB}" destId="{326074A5-499A-4A54-8974-4419F83DCCBB}" srcOrd="21" destOrd="0" presId="urn:microsoft.com/office/officeart/2005/8/layout/vList2"/>
    <dgm:cxn modelId="{4189FF6B-F7BD-4205-961C-1C5E4C305B48}" type="presParOf" srcId="{A2BB4C72-F57D-44E6-8F11-EBA514E3CDAB}" destId="{F004C7B5-3B00-4B61-B251-4BB96C3B16FC}" srcOrd="22" destOrd="0" presId="urn:microsoft.com/office/officeart/2005/8/layout/vList2"/>
    <dgm:cxn modelId="{57C8503F-A0CA-4118-8B2B-C9F8E6CFEA21}" type="presParOf" srcId="{A2BB4C72-F57D-44E6-8F11-EBA514E3CDAB}" destId="{7E5BB614-7155-4BF1-B02A-7C3924B955BB}" srcOrd="23" destOrd="0" presId="urn:microsoft.com/office/officeart/2005/8/layout/vList2"/>
    <dgm:cxn modelId="{964D86EA-1BAA-450A-9BAC-60C2E9235E52}" type="presParOf" srcId="{A2BB4C72-F57D-44E6-8F11-EBA514E3CDAB}" destId="{13442E85-3B22-4B28-A24D-83C427CA27A1}" srcOrd="24" destOrd="0" presId="urn:microsoft.com/office/officeart/2005/8/layout/vList2"/>
    <dgm:cxn modelId="{9CFA5B2D-B8BF-4DF6-8B51-41345DE01C4E}" type="presParOf" srcId="{A2BB4C72-F57D-44E6-8F11-EBA514E3CDAB}" destId="{D9DB8719-BF0A-414C-B1C0-A42FB92691C0}" srcOrd="25" destOrd="0" presId="urn:microsoft.com/office/officeart/2005/8/layout/vList2"/>
    <dgm:cxn modelId="{8CF68221-9911-4BAB-9DD2-707E3538B882}" type="presParOf" srcId="{A2BB4C72-F57D-44E6-8F11-EBA514E3CDAB}" destId="{4F70A834-67D9-407F-8457-848C63131203}" srcOrd="26" destOrd="0" presId="urn:microsoft.com/office/officeart/2005/8/layout/vList2"/>
    <dgm:cxn modelId="{D54A6569-A5AD-48D2-AC66-ACCF93A0B525}" type="presParOf" srcId="{A2BB4C72-F57D-44E6-8F11-EBA514E3CDAB}" destId="{CD49C2DA-192C-4D50-B272-37117BD9F4B2}" srcOrd="27" destOrd="0" presId="urn:microsoft.com/office/officeart/2005/8/layout/vList2"/>
    <dgm:cxn modelId="{AEEE76FD-1551-4696-843B-5BED03C8CCCD}" type="presParOf" srcId="{A2BB4C72-F57D-44E6-8F11-EBA514E3CDAB}" destId="{63D25AD8-59C5-4AE1-8D62-AF8BC3ABBE9C}" srcOrd="28" destOrd="0" presId="urn:microsoft.com/office/officeart/2005/8/layout/vList2"/>
    <dgm:cxn modelId="{BBDF9CDD-AF67-4E6C-8187-9E9FC37C5437}" type="presParOf" srcId="{A2BB4C72-F57D-44E6-8F11-EBA514E3CDAB}" destId="{2F16CA6C-DE9A-472B-AFDC-D26F47B6C85B}" srcOrd="29" destOrd="0" presId="urn:microsoft.com/office/officeart/2005/8/layout/vList2"/>
    <dgm:cxn modelId="{D21690EB-41F6-4A70-BD7C-29D8600DB278}" type="presParOf" srcId="{A2BB4C72-F57D-44E6-8F11-EBA514E3CDAB}" destId="{C8EB51C7-89A4-4639-B307-E4C337CFE34C}" srcOrd="30" destOrd="0" presId="urn:microsoft.com/office/officeart/2005/8/layout/vList2"/>
    <dgm:cxn modelId="{CB271C26-956A-454B-B131-64882E36E8E7}" type="presParOf" srcId="{A2BB4C72-F57D-44E6-8F11-EBA514E3CDAB}" destId="{2DD4C5BC-3065-4A7D-8C08-60736C810841}" srcOrd="31" destOrd="0" presId="urn:microsoft.com/office/officeart/2005/8/layout/vList2"/>
    <dgm:cxn modelId="{ED4828FD-E241-4526-94B4-107A51E4909F}" type="presParOf" srcId="{A2BB4C72-F57D-44E6-8F11-EBA514E3CDAB}" destId="{C850A5C1-A5ED-4275-8003-431BE5B46BD5}" srcOrd="32" destOrd="0" presId="urn:microsoft.com/office/officeart/2005/8/layout/vList2"/>
    <dgm:cxn modelId="{443B3E58-0EAA-4796-B8DC-7AEA7BE1E514}" type="presParOf" srcId="{A2BB4C72-F57D-44E6-8F11-EBA514E3CDAB}" destId="{AD2915C5-963A-4F20-8DD5-47B88BE2FF27}" srcOrd="33" destOrd="0" presId="urn:microsoft.com/office/officeart/2005/8/layout/vList2"/>
    <dgm:cxn modelId="{65959DD6-00D7-4A8F-90A1-67035DFE7563}" type="presParOf" srcId="{A2BB4C72-F57D-44E6-8F11-EBA514E3CDAB}" destId="{A40CB8EF-EDBC-4666-A9F3-C39244DD4AF9}" srcOrd="34" destOrd="0" presId="urn:microsoft.com/office/officeart/2005/8/layout/vList2"/>
    <dgm:cxn modelId="{00B39F16-AF9A-4AC9-8F1C-407C165A5FC7}" type="presParOf" srcId="{A2BB4C72-F57D-44E6-8F11-EBA514E3CDAB}" destId="{3841F1CF-C744-4D59-BE9F-B7EB5BFF8235}" srcOrd="35" destOrd="0" presId="urn:microsoft.com/office/officeart/2005/8/layout/vList2"/>
    <dgm:cxn modelId="{E7827936-7FBA-4AB9-B670-C01AB54C80CF}" type="presParOf" srcId="{A2BB4C72-F57D-44E6-8F11-EBA514E3CDAB}" destId="{BB23FF36-0035-4066-AD2F-3CA3119D7EBD}" srcOrd="36" destOrd="0" presId="urn:microsoft.com/office/officeart/2005/8/layout/vList2"/>
    <dgm:cxn modelId="{33747B81-4E80-4D51-B208-E90F5B0DCD6E}" type="presParOf" srcId="{A2BB4C72-F57D-44E6-8F11-EBA514E3CDAB}" destId="{D942835B-98A4-43A0-A02E-F168013A6429}" srcOrd="37" destOrd="0" presId="urn:microsoft.com/office/officeart/2005/8/layout/vList2"/>
    <dgm:cxn modelId="{E1774BB5-2885-4FCD-A640-97F8EB9932BE}" type="presParOf" srcId="{A2BB4C72-F57D-44E6-8F11-EBA514E3CDAB}" destId="{0D5FBAC1-958F-4564-9C36-0533F7B4200E}" srcOrd="38" destOrd="0" presId="urn:microsoft.com/office/officeart/2005/8/layout/vList2"/>
    <dgm:cxn modelId="{CFE75BBE-A9CD-4ECA-809C-D423A8CB88BA}" type="presParOf" srcId="{A2BB4C72-F57D-44E6-8F11-EBA514E3CDAB}" destId="{319A9D30-5649-4114-9068-1DA4B90B038F}" srcOrd="39" destOrd="0" presId="urn:microsoft.com/office/officeart/2005/8/layout/vList2"/>
    <dgm:cxn modelId="{E1314AC8-86FA-4E2B-B8CA-8EEB51BDF597}" type="presParOf" srcId="{A2BB4C72-F57D-44E6-8F11-EBA514E3CDAB}" destId="{08B049BE-4A85-4005-A5E3-E3CA8AA580CB}" srcOrd="40" destOrd="0" presId="urn:microsoft.com/office/officeart/2005/8/layout/vList2"/>
    <dgm:cxn modelId="{E9A94D28-0D59-4A13-9482-2FC131C7BAB7}" type="presParOf" srcId="{A2BB4C72-F57D-44E6-8F11-EBA514E3CDAB}" destId="{9B72B2B1-CF11-4969-896F-3F72093B863D}" srcOrd="41" destOrd="0" presId="urn:microsoft.com/office/officeart/2005/8/layout/vList2"/>
    <dgm:cxn modelId="{C270AB8C-D24A-46C5-8232-D9E639B5396B}" type="presParOf" srcId="{A2BB4C72-F57D-44E6-8F11-EBA514E3CDAB}" destId="{9367D1E0-9CD2-4E09-B251-24FA8BA11F2A}" srcOrd="42" destOrd="0" presId="urn:microsoft.com/office/officeart/2005/8/layout/vList2"/>
    <dgm:cxn modelId="{B681459C-0FCC-4F4F-BC8E-691A568A661E}" type="presParOf" srcId="{A2BB4C72-F57D-44E6-8F11-EBA514E3CDAB}" destId="{979753F3-5D7A-4346-9CE1-95ECC53FEB3B}" srcOrd="43" destOrd="0" presId="urn:microsoft.com/office/officeart/2005/8/layout/vList2"/>
    <dgm:cxn modelId="{D7801577-483F-4559-A188-EFE86F9CB784}" type="presParOf" srcId="{A2BB4C72-F57D-44E6-8F11-EBA514E3CDAB}" destId="{528376A9-626C-45EF-BAD4-09B2AA208826}" srcOrd="44" destOrd="0" presId="urn:microsoft.com/office/officeart/2005/8/layout/vList2"/>
    <dgm:cxn modelId="{42148417-8DD3-4B88-8501-B7AE01FD5D57}" type="presParOf" srcId="{A2BB4C72-F57D-44E6-8F11-EBA514E3CDAB}" destId="{FE1E0592-94D7-475D-90DF-885E95F2A466}" srcOrd="45" destOrd="0" presId="urn:microsoft.com/office/officeart/2005/8/layout/vList2"/>
    <dgm:cxn modelId="{84711949-2CB8-42AE-941C-472F1DB0BB20}" type="presParOf" srcId="{A2BB4C72-F57D-44E6-8F11-EBA514E3CDAB}" destId="{A341D23F-CC5E-47BE-B2FC-83703726ECE0}" srcOrd="46" destOrd="0" presId="urn:microsoft.com/office/officeart/2005/8/layout/vList2"/>
    <dgm:cxn modelId="{0DAFEA97-2DA4-4858-96F9-5C4ACEC43839}" type="presParOf" srcId="{A2BB4C72-F57D-44E6-8F11-EBA514E3CDAB}" destId="{B85FD3CE-A2E4-4275-A15E-6B62FCB7D516}" srcOrd="47" destOrd="0" presId="urn:microsoft.com/office/officeart/2005/8/layout/vList2"/>
    <dgm:cxn modelId="{222666CA-C867-4CD7-B694-58F2E55AE4E1}" type="presParOf" srcId="{A2BB4C72-F57D-44E6-8F11-EBA514E3CDAB}" destId="{94548636-184B-49B0-A1AB-238D43AFB8A5}" srcOrd="48" destOrd="0" presId="urn:microsoft.com/office/officeart/2005/8/layout/vList2"/>
    <dgm:cxn modelId="{A9D98F2E-D842-4643-9AA3-BF1135A6315B}" type="presParOf" srcId="{A2BB4C72-F57D-44E6-8F11-EBA514E3CDAB}" destId="{688172F6-AE0B-4E24-B7E9-271A67FB954C}" srcOrd="49" destOrd="0" presId="urn:microsoft.com/office/officeart/2005/8/layout/vList2"/>
    <dgm:cxn modelId="{9DF907A4-DCC8-43A4-9B17-F5C3DA230818}" type="presParOf" srcId="{A2BB4C72-F57D-44E6-8F11-EBA514E3CDAB}" destId="{AA90260C-E0F0-48D6-A193-A1D1521A1A47}" srcOrd="50" destOrd="0" presId="urn:microsoft.com/office/officeart/2005/8/layout/vList2"/>
    <dgm:cxn modelId="{1181F5F5-6456-4749-9CB3-F6AAAAF6F8B5}" type="presParOf" srcId="{A2BB4C72-F57D-44E6-8F11-EBA514E3CDAB}" destId="{2B37ABF0-C25D-4CD5-9D7F-5CBA6448B738}" srcOrd="51" destOrd="0" presId="urn:microsoft.com/office/officeart/2005/8/layout/vList2"/>
    <dgm:cxn modelId="{151E1F31-F951-4421-881D-783C58C63054}" type="presParOf" srcId="{A2BB4C72-F57D-44E6-8F11-EBA514E3CDAB}" destId="{2E23EEE5-8541-48FF-94FD-17C6656E3B3D}" srcOrd="52" destOrd="0" presId="urn:microsoft.com/office/officeart/2005/8/layout/vList2"/>
    <dgm:cxn modelId="{8D55B9F2-9787-49E9-8511-FFE9B403DF41}" type="presParOf" srcId="{A2BB4C72-F57D-44E6-8F11-EBA514E3CDAB}" destId="{652D37DD-E6C5-423B-84AE-00FDD26B185E}" srcOrd="53" destOrd="0" presId="urn:microsoft.com/office/officeart/2005/8/layout/vList2"/>
    <dgm:cxn modelId="{CBCD965C-37DF-4C73-81E3-679954D553D9}" type="presParOf" srcId="{A2BB4C72-F57D-44E6-8F11-EBA514E3CDAB}" destId="{68F9F796-BA5D-4EEC-A843-07E1B70BCDAB}" srcOrd="54" destOrd="0" presId="urn:microsoft.com/office/officeart/2005/8/layout/vList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10.xml><?xml version="1.0" encoding="utf-8"?>
<dgm:dataModel xmlns:dgm="http://schemas.openxmlformats.org/drawingml/2006/diagram" xmlns:a="http://schemas.openxmlformats.org/drawingml/2006/main">
  <dgm:ptLst>
    <dgm:pt modelId="{D432EB8A-6A6E-480A-AEB7-E9444902AA8B}" type="doc">
      <dgm:prSet loTypeId="urn:microsoft.com/office/officeart/2005/8/layout/vList2" loCatId="list" qsTypeId="urn:microsoft.com/office/officeart/2005/8/quickstyle/simple1" qsCatId="simple" csTypeId="urn:microsoft.com/office/officeart/2005/8/colors/accent1_2" csCatId="accent1" phldr="1"/>
      <dgm:spPr/>
      <dgm:t>
        <a:bodyPr/>
        <a:lstStyle/>
        <a:p>
          <a:endParaRPr lang="ru-RU"/>
        </a:p>
      </dgm:t>
    </dgm:pt>
    <dgm:pt modelId="{B5B8FA6B-FF7E-4722-9BA1-F3FE5EFEE0A2}">
      <dgm:prSet phldrT="[Текст]" custT="1"/>
      <dgm:spPr/>
      <dgm:t>
        <a:bodyPr/>
        <a:lstStyle/>
        <a:p>
          <a:r>
            <a:rPr lang="ru-RU" sz="1000"/>
            <a:t>НАЗАД В ГЛАВНОЕ МЕНЮ</a:t>
          </a:r>
        </a:p>
      </dgm:t>
      <dgm:extLst>
        <a:ext uri="{E40237B7-FDA0-4F09-8148-C483321AD2D9}">
          <dgm14:cNvPr xmlns:dgm14="http://schemas.microsoft.com/office/drawing/2010/diagram" id="0" name="">
            <a:hlinkClick xmlns:r="http://schemas.openxmlformats.org/officeDocument/2006/relationships" r:id=""/>
          </dgm14:cNvPr>
        </a:ext>
      </dgm:extLst>
    </dgm:pt>
    <dgm:pt modelId="{B40A864F-9A80-49AC-B702-5C4E1BBF1B56}" type="parTrans" cxnId="{2A22986F-947A-4A17-8014-CBA211708A68}">
      <dgm:prSet/>
      <dgm:spPr/>
      <dgm:t>
        <a:bodyPr/>
        <a:lstStyle/>
        <a:p>
          <a:endParaRPr lang="ru-RU"/>
        </a:p>
      </dgm:t>
    </dgm:pt>
    <dgm:pt modelId="{6C225E0E-FEF9-4374-A165-D2466F44522C}" type="sibTrans" cxnId="{2A22986F-947A-4A17-8014-CBA211708A68}">
      <dgm:prSet/>
      <dgm:spPr/>
      <dgm:t>
        <a:bodyPr/>
        <a:lstStyle/>
        <a:p>
          <a:endParaRPr lang="ru-RU"/>
        </a:p>
      </dgm:t>
    </dgm:pt>
    <dgm:pt modelId="{AD44345B-5C61-40B4-84C0-718EF2F45DCB}" type="pres">
      <dgm:prSet presAssocID="{D432EB8A-6A6E-480A-AEB7-E9444902AA8B}" presName="linear" presStyleCnt="0">
        <dgm:presLayoutVars>
          <dgm:animLvl val="lvl"/>
          <dgm:resizeHandles val="exact"/>
        </dgm:presLayoutVars>
      </dgm:prSet>
      <dgm:spPr/>
      <dgm:t>
        <a:bodyPr/>
        <a:lstStyle/>
        <a:p>
          <a:endParaRPr lang="ru-RU"/>
        </a:p>
      </dgm:t>
    </dgm:pt>
    <dgm:pt modelId="{B69BAA32-36E2-4F42-97E0-F81244C2B65B}" type="pres">
      <dgm:prSet presAssocID="{B5B8FA6B-FF7E-4722-9BA1-F3FE5EFEE0A2}" presName="parentText" presStyleLbl="node1" presStyleIdx="0" presStyleCnt="1" custLinFactNeighborX="606" custLinFactNeighborY="-15510">
        <dgm:presLayoutVars>
          <dgm:chMax val="0"/>
          <dgm:bulletEnabled val="1"/>
        </dgm:presLayoutVars>
      </dgm:prSet>
      <dgm:spPr/>
      <dgm:t>
        <a:bodyPr/>
        <a:lstStyle/>
        <a:p>
          <a:endParaRPr lang="ru-RU"/>
        </a:p>
      </dgm:t>
    </dgm:pt>
  </dgm:ptLst>
  <dgm:cxnLst>
    <dgm:cxn modelId="{2A22986F-947A-4A17-8014-CBA211708A68}" srcId="{D432EB8A-6A6E-480A-AEB7-E9444902AA8B}" destId="{B5B8FA6B-FF7E-4722-9BA1-F3FE5EFEE0A2}" srcOrd="0" destOrd="0" parTransId="{B40A864F-9A80-49AC-B702-5C4E1BBF1B56}" sibTransId="{6C225E0E-FEF9-4374-A165-D2466F44522C}"/>
    <dgm:cxn modelId="{53E6322C-E52D-4A8A-85DE-1BA29EFE5E62}" type="presOf" srcId="{B5B8FA6B-FF7E-4722-9BA1-F3FE5EFEE0A2}" destId="{B69BAA32-36E2-4F42-97E0-F81244C2B65B}" srcOrd="0" destOrd="0" presId="urn:microsoft.com/office/officeart/2005/8/layout/vList2"/>
    <dgm:cxn modelId="{32B561D5-A77D-49F3-A9C0-8957FEEDB564}" type="presOf" srcId="{D432EB8A-6A6E-480A-AEB7-E9444902AA8B}" destId="{AD44345B-5C61-40B4-84C0-718EF2F45DCB}" srcOrd="0" destOrd="0" presId="urn:microsoft.com/office/officeart/2005/8/layout/vList2"/>
    <dgm:cxn modelId="{D66025E7-2C66-421C-B99D-7FC000A3CAE5}" type="presParOf" srcId="{AD44345B-5C61-40B4-84C0-718EF2F45DCB}" destId="{B69BAA32-36E2-4F42-97E0-F81244C2B65B}" srcOrd="0" destOrd="0" presId="urn:microsoft.com/office/officeart/2005/8/layout/vList2"/>
  </dgm:cxnLst>
  <dgm:bg/>
  <dgm:whole/>
  <dgm:extLst>
    <a:ext uri="http://schemas.microsoft.com/office/drawing/2008/diagram">
      <dsp:dataModelExt xmlns:dsp="http://schemas.microsoft.com/office/drawing/2008/diagram" relId="rId10" minVer="http://schemas.openxmlformats.org/drawingml/2006/diagram"/>
    </a:ext>
  </dgm:extLst>
</dgm:dataModel>
</file>

<file path=xl/diagrams/data11.xml><?xml version="1.0" encoding="utf-8"?>
<dgm:dataModel xmlns:dgm="http://schemas.openxmlformats.org/drawingml/2006/diagram" xmlns:a="http://schemas.openxmlformats.org/drawingml/2006/main">
  <dgm:ptLst>
    <dgm:pt modelId="{D432EB8A-6A6E-480A-AEB7-E9444902AA8B}" type="doc">
      <dgm:prSet loTypeId="urn:microsoft.com/office/officeart/2005/8/layout/vList2" loCatId="list" qsTypeId="urn:microsoft.com/office/officeart/2005/8/quickstyle/simple1" qsCatId="simple" csTypeId="urn:microsoft.com/office/officeart/2005/8/colors/accent1_2" csCatId="accent1" phldr="1"/>
      <dgm:spPr/>
      <dgm:t>
        <a:bodyPr/>
        <a:lstStyle/>
        <a:p>
          <a:endParaRPr lang="ru-RU"/>
        </a:p>
      </dgm:t>
    </dgm:pt>
    <dgm:pt modelId="{B5B8FA6B-FF7E-4722-9BA1-F3FE5EFEE0A2}">
      <dgm:prSet phldrT="[Текст]" custT="1"/>
      <dgm:spPr/>
      <dgm:t>
        <a:bodyPr/>
        <a:lstStyle/>
        <a:p>
          <a:r>
            <a:rPr lang="ru-RU" sz="1000"/>
            <a:t>НАЗАД В ГЛАВНОЕ МЕНЮ</a:t>
          </a:r>
        </a:p>
      </dgm:t>
      <dgm:extLst>
        <a:ext uri="{E40237B7-FDA0-4F09-8148-C483321AD2D9}">
          <dgm14:cNvPr xmlns:dgm14="http://schemas.microsoft.com/office/drawing/2010/diagram" id="0" name="">
            <a:hlinkClick xmlns:r="http://schemas.openxmlformats.org/officeDocument/2006/relationships" r:id=""/>
          </dgm14:cNvPr>
        </a:ext>
      </dgm:extLst>
    </dgm:pt>
    <dgm:pt modelId="{B40A864F-9A80-49AC-B702-5C4E1BBF1B56}" type="parTrans" cxnId="{2A22986F-947A-4A17-8014-CBA211708A68}">
      <dgm:prSet/>
      <dgm:spPr/>
      <dgm:t>
        <a:bodyPr/>
        <a:lstStyle/>
        <a:p>
          <a:endParaRPr lang="ru-RU"/>
        </a:p>
      </dgm:t>
    </dgm:pt>
    <dgm:pt modelId="{6C225E0E-FEF9-4374-A165-D2466F44522C}" type="sibTrans" cxnId="{2A22986F-947A-4A17-8014-CBA211708A68}">
      <dgm:prSet/>
      <dgm:spPr/>
      <dgm:t>
        <a:bodyPr/>
        <a:lstStyle/>
        <a:p>
          <a:endParaRPr lang="ru-RU"/>
        </a:p>
      </dgm:t>
    </dgm:pt>
    <dgm:pt modelId="{AD44345B-5C61-40B4-84C0-718EF2F45DCB}" type="pres">
      <dgm:prSet presAssocID="{D432EB8A-6A6E-480A-AEB7-E9444902AA8B}" presName="linear" presStyleCnt="0">
        <dgm:presLayoutVars>
          <dgm:animLvl val="lvl"/>
          <dgm:resizeHandles val="exact"/>
        </dgm:presLayoutVars>
      </dgm:prSet>
      <dgm:spPr/>
      <dgm:t>
        <a:bodyPr/>
        <a:lstStyle/>
        <a:p>
          <a:endParaRPr lang="ru-RU"/>
        </a:p>
      </dgm:t>
    </dgm:pt>
    <dgm:pt modelId="{B69BAA32-36E2-4F42-97E0-F81244C2B65B}" type="pres">
      <dgm:prSet presAssocID="{B5B8FA6B-FF7E-4722-9BA1-F3FE5EFEE0A2}" presName="parentText" presStyleLbl="node1" presStyleIdx="0" presStyleCnt="1" custLinFactNeighborX="606" custLinFactNeighborY="-15510">
        <dgm:presLayoutVars>
          <dgm:chMax val="0"/>
          <dgm:bulletEnabled val="1"/>
        </dgm:presLayoutVars>
      </dgm:prSet>
      <dgm:spPr/>
      <dgm:t>
        <a:bodyPr/>
        <a:lstStyle/>
        <a:p>
          <a:endParaRPr lang="ru-RU"/>
        </a:p>
      </dgm:t>
    </dgm:pt>
  </dgm:ptLst>
  <dgm:cxnLst>
    <dgm:cxn modelId="{F7184F75-DC29-4D33-B7F3-B166BE481017}" type="presOf" srcId="{B5B8FA6B-FF7E-4722-9BA1-F3FE5EFEE0A2}" destId="{B69BAA32-36E2-4F42-97E0-F81244C2B65B}" srcOrd="0" destOrd="0" presId="urn:microsoft.com/office/officeart/2005/8/layout/vList2"/>
    <dgm:cxn modelId="{2A22986F-947A-4A17-8014-CBA211708A68}" srcId="{D432EB8A-6A6E-480A-AEB7-E9444902AA8B}" destId="{B5B8FA6B-FF7E-4722-9BA1-F3FE5EFEE0A2}" srcOrd="0" destOrd="0" parTransId="{B40A864F-9A80-49AC-B702-5C4E1BBF1B56}" sibTransId="{6C225E0E-FEF9-4374-A165-D2466F44522C}"/>
    <dgm:cxn modelId="{8A5B3C9F-7581-42E8-A478-FC937AA4D2A3}" type="presOf" srcId="{D432EB8A-6A6E-480A-AEB7-E9444902AA8B}" destId="{AD44345B-5C61-40B4-84C0-718EF2F45DCB}" srcOrd="0" destOrd="0" presId="urn:microsoft.com/office/officeart/2005/8/layout/vList2"/>
    <dgm:cxn modelId="{44ABD3BE-B80F-49F0-91A6-98D87B1658EF}" type="presParOf" srcId="{AD44345B-5C61-40B4-84C0-718EF2F45DCB}" destId="{B69BAA32-36E2-4F42-97E0-F81244C2B65B}" srcOrd="0" destOrd="0" presId="urn:microsoft.com/office/officeart/2005/8/layout/vList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12.xml><?xml version="1.0" encoding="utf-8"?>
<dgm:dataModel xmlns:dgm="http://schemas.openxmlformats.org/drawingml/2006/diagram" xmlns:a="http://schemas.openxmlformats.org/drawingml/2006/main">
  <dgm:ptLst>
    <dgm:pt modelId="{D432EB8A-6A6E-480A-AEB7-E9444902AA8B}" type="doc">
      <dgm:prSet loTypeId="urn:microsoft.com/office/officeart/2005/8/layout/vList2" loCatId="list" qsTypeId="urn:microsoft.com/office/officeart/2005/8/quickstyle/simple1" qsCatId="simple" csTypeId="urn:microsoft.com/office/officeart/2005/8/colors/accent1_2" csCatId="accent1" phldr="1"/>
      <dgm:spPr/>
      <dgm:t>
        <a:bodyPr/>
        <a:lstStyle/>
        <a:p>
          <a:endParaRPr lang="ru-RU"/>
        </a:p>
      </dgm:t>
    </dgm:pt>
    <dgm:pt modelId="{B5B8FA6B-FF7E-4722-9BA1-F3FE5EFEE0A2}">
      <dgm:prSet phldrT="[Текст]" custT="1"/>
      <dgm:spPr/>
      <dgm:t>
        <a:bodyPr/>
        <a:lstStyle/>
        <a:p>
          <a:r>
            <a:rPr lang="ru-RU" sz="1000"/>
            <a:t>НАЗАД В ГЛАВНОЕ МЕНЮ</a:t>
          </a:r>
        </a:p>
      </dgm:t>
      <dgm:extLst>
        <a:ext uri="{E40237B7-FDA0-4F09-8148-C483321AD2D9}">
          <dgm14:cNvPr xmlns:dgm14="http://schemas.microsoft.com/office/drawing/2010/diagram" id="0" name="">
            <a:hlinkClick xmlns:r="http://schemas.openxmlformats.org/officeDocument/2006/relationships" r:id=""/>
          </dgm14:cNvPr>
        </a:ext>
      </dgm:extLst>
    </dgm:pt>
    <dgm:pt modelId="{B40A864F-9A80-49AC-B702-5C4E1BBF1B56}" type="parTrans" cxnId="{2A22986F-947A-4A17-8014-CBA211708A68}">
      <dgm:prSet/>
      <dgm:spPr/>
      <dgm:t>
        <a:bodyPr/>
        <a:lstStyle/>
        <a:p>
          <a:endParaRPr lang="ru-RU"/>
        </a:p>
      </dgm:t>
    </dgm:pt>
    <dgm:pt modelId="{6C225E0E-FEF9-4374-A165-D2466F44522C}" type="sibTrans" cxnId="{2A22986F-947A-4A17-8014-CBA211708A68}">
      <dgm:prSet/>
      <dgm:spPr/>
      <dgm:t>
        <a:bodyPr/>
        <a:lstStyle/>
        <a:p>
          <a:endParaRPr lang="ru-RU"/>
        </a:p>
      </dgm:t>
    </dgm:pt>
    <dgm:pt modelId="{AD44345B-5C61-40B4-84C0-718EF2F45DCB}" type="pres">
      <dgm:prSet presAssocID="{D432EB8A-6A6E-480A-AEB7-E9444902AA8B}" presName="linear" presStyleCnt="0">
        <dgm:presLayoutVars>
          <dgm:animLvl val="lvl"/>
          <dgm:resizeHandles val="exact"/>
        </dgm:presLayoutVars>
      </dgm:prSet>
      <dgm:spPr/>
      <dgm:t>
        <a:bodyPr/>
        <a:lstStyle/>
        <a:p>
          <a:endParaRPr lang="ru-RU"/>
        </a:p>
      </dgm:t>
    </dgm:pt>
    <dgm:pt modelId="{B69BAA32-36E2-4F42-97E0-F81244C2B65B}" type="pres">
      <dgm:prSet presAssocID="{B5B8FA6B-FF7E-4722-9BA1-F3FE5EFEE0A2}" presName="parentText" presStyleLbl="node1" presStyleIdx="0" presStyleCnt="1" custLinFactNeighborX="606" custLinFactNeighborY="-15510">
        <dgm:presLayoutVars>
          <dgm:chMax val="0"/>
          <dgm:bulletEnabled val="1"/>
        </dgm:presLayoutVars>
      </dgm:prSet>
      <dgm:spPr/>
      <dgm:t>
        <a:bodyPr/>
        <a:lstStyle/>
        <a:p>
          <a:endParaRPr lang="ru-RU"/>
        </a:p>
      </dgm:t>
    </dgm:pt>
  </dgm:ptLst>
  <dgm:cxnLst>
    <dgm:cxn modelId="{6BF833AF-F6D2-4ECC-8943-4D1266A17E86}" type="presOf" srcId="{B5B8FA6B-FF7E-4722-9BA1-F3FE5EFEE0A2}" destId="{B69BAA32-36E2-4F42-97E0-F81244C2B65B}" srcOrd="0" destOrd="0" presId="urn:microsoft.com/office/officeart/2005/8/layout/vList2"/>
    <dgm:cxn modelId="{2A4DD375-3A72-4540-A641-D4355D14093D}" type="presOf" srcId="{D432EB8A-6A6E-480A-AEB7-E9444902AA8B}" destId="{AD44345B-5C61-40B4-84C0-718EF2F45DCB}" srcOrd="0" destOrd="0" presId="urn:microsoft.com/office/officeart/2005/8/layout/vList2"/>
    <dgm:cxn modelId="{2A22986F-947A-4A17-8014-CBA211708A68}" srcId="{D432EB8A-6A6E-480A-AEB7-E9444902AA8B}" destId="{B5B8FA6B-FF7E-4722-9BA1-F3FE5EFEE0A2}" srcOrd="0" destOrd="0" parTransId="{B40A864F-9A80-49AC-B702-5C4E1BBF1B56}" sibTransId="{6C225E0E-FEF9-4374-A165-D2466F44522C}"/>
    <dgm:cxn modelId="{84EC2E00-AA04-4E96-992A-2BBB0CBFD79E}" type="presParOf" srcId="{AD44345B-5C61-40B4-84C0-718EF2F45DCB}" destId="{B69BAA32-36E2-4F42-97E0-F81244C2B65B}" srcOrd="0" destOrd="0" presId="urn:microsoft.com/office/officeart/2005/8/layout/vList2"/>
  </dgm:cxnLst>
  <dgm:bg/>
  <dgm:whole/>
  <dgm:extLst>
    <a:ext uri="http://schemas.microsoft.com/office/drawing/2008/diagram">
      <dsp:dataModelExt xmlns:dsp="http://schemas.microsoft.com/office/drawing/2008/diagram" relId="rId10" minVer="http://schemas.openxmlformats.org/drawingml/2006/diagram"/>
    </a:ext>
  </dgm:extLst>
</dgm:dataModel>
</file>

<file path=xl/diagrams/data13.xml><?xml version="1.0" encoding="utf-8"?>
<dgm:dataModel xmlns:dgm="http://schemas.openxmlformats.org/drawingml/2006/diagram" xmlns:a="http://schemas.openxmlformats.org/drawingml/2006/main">
  <dgm:ptLst>
    <dgm:pt modelId="{D432EB8A-6A6E-480A-AEB7-E9444902AA8B}" type="doc">
      <dgm:prSet loTypeId="urn:microsoft.com/office/officeart/2005/8/layout/vList2" loCatId="list" qsTypeId="urn:microsoft.com/office/officeart/2005/8/quickstyle/simple1" qsCatId="simple" csTypeId="urn:microsoft.com/office/officeart/2005/8/colors/accent1_2" csCatId="accent1" phldr="1"/>
      <dgm:spPr/>
      <dgm:t>
        <a:bodyPr/>
        <a:lstStyle/>
        <a:p>
          <a:endParaRPr lang="ru-RU"/>
        </a:p>
      </dgm:t>
    </dgm:pt>
    <dgm:pt modelId="{B5B8FA6B-FF7E-4722-9BA1-F3FE5EFEE0A2}">
      <dgm:prSet phldrT="[Текст]" custT="1"/>
      <dgm:spPr/>
      <dgm:t>
        <a:bodyPr/>
        <a:lstStyle/>
        <a:p>
          <a:r>
            <a:rPr lang="ru-RU" sz="1000"/>
            <a:t>НАЗАД В ГЛАВНОЕ МЕНЮ</a:t>
          </a:r>
        </a:p>
      </dgm:t>
      <dgm:extLst>
        <a:ext uri="{E40237B7-FDA0-4F09-8148-C483321AD2D9}">
          <dgm14:cNvPr xmlns:dgm14="http://schemas.microsoft.com/office/drawing/2010/diagram" id="0" name="">
            <a:hlinkClick xmlns:r="http://schemas.openxmlformats.org/officeDocument/2006/relationships" r:id=""/>
          </dgm14:cNvPr>
        </a:ext>
      </dgm:extLst>
    </dgm:pt>
    <dgm:pt modelId="{B40A864F-9A80-49AC-B702-5C4E1BBF1B56}" type="parTrans" cxnId="{2A22986F-947A-4A17-8014-CBA211708A68}">
      <dgm:prSet/>
      <dgm:spPr/>
      <dgm:t>
        <a:bodyPr/>
        <a:lstStyle/>
        <a:p>
          <a:endParaRPr lang="ru-RU"/>
        </a:p>
      </dgm:t>
    </dgm:pt>
    <dgm:pt modelId="{6C225E0E-FEF9-4374-A165-D2466F44522C}" type="sibTrans" cxnId="{2A22986F-947A-4A17-8014-CBA211708A68}">
      <dgm:prSet/>
      <dgm:spPr/>
      <dgm:t>
        <a:bodyPr/>
        <a:lstStyle/>
        <a:p>
          <a:endParaRPr lang="ru-RU"/>
        </a:p>
      </dgm:t>
    </dgm:pt>
    <dgm:pt modelId="{AD44345B-5C61-40B4-84C0-718EF2F45DCB}" type="pres">
      <dgm:prSet presAssocID="{D432EB8A-6A6E-480A-AEB7-E9444902AA8B}" presName="linear" presStyleCnt="0">
        <dgm:presLayoutVars>
          <dgm:animLvl val="lvl"/>
          <dgm:resizeHandles val="exact"/>
        </dgm:presLayoutVars>
      </dgm:prSet>
      <dgm:spPr/>
      <dgm:t>
        <a:bodyPr/>
        <a:lstStyle/>
        <a:p>
          <a:endParaRPr lang="ru-RU"/>
        </a:p>
      </dgm:t>
    </dgm:pt>
    <dgm:pt modelId="{B69BAA32-36E2-4F42-97E0-F81244C2B65B}" type="pres">
      <dgm:prSet presAssocID="{B5B8FA6B-FF7E-4722-9BA1-F3FE5EFEE0A2}" presName="parentText" presStyleLbl="node1" presStyleIdx="0" presStyleCnt="1" custLinFactNeighborX="606" custLinFactNeighborY="-15510">
        <dgm:presLayoutVars>
          <dgm:chMax val="0"/>
          <dgm:bulletEnabled val="1"/>
        </dgm:presLayoutVars>
      </dgm:prSet>
      <dgm:spPr/>
      <dgm:t>
        <a:bodyPr/>
        <a:lstStyle/>
        <a:p>
          <a:endParaRPr lang="ru-RU"/>
        </a:p>
      </dgm:t>
    </dgm:pt>
  </dgm:ptLst>
  <dgm:cxnLst>
    <dgm:cxn modelId="{226CE68C-F45C-4EC2-9515-1C68D86C5632}" type="presOf" srcId="{B5B8FA6B-FF7E-4722-9BA1-F3FE5EFEE0A2}" destId="{B69BAA32-36E2-4F42-97E0-F81244C2B65B}" srcOrd="0" destOrd="0" presId="urn:microsoft.com/office/officeart/2005/8/layout/vList2"/>
    <dgm:cxn modelId="{2A22986F-947A-4A17-8014-CBA211708A68}" srcId="{D432EB8A-6A6E-480A-AEB7-E9444902AA8B}" destId="{B5B8FA6B-FF7E-4722-9BA1-F3FE5EFEE0A2}" srcOrd="0" destOrd="0" parTransId="{B40A864F-9A80-49AC-B702-5C4E1BBF1B56}" sibTransId="{6C225E0E-FEF9-4374-A165-D2466F44522C}"/>
    <dgm:cxn modelId="{DDA9DAB1-E25D-4A44-BC48-87D60C9293E2}" type="presOf" srcId="{D432EB8A-6A6E-480A-AEB7-E9444902AA8B}" destId="{AD44345B-5C61-40B4-84C0-718EF2F45DCB}" srcOrd="0" destOrd="0" presId="urn:microsoft.com/office/officeart/2005/8/layout/vList2"/>
    <dgm:cxn modelId="{A0E62640-71BB-4D36-B5DA-0D4AB3A259B8}" type="presParOf" srcId="{AD44345B-5C61-40B4-84C0-718EF2F45DCB}" destId="{B69BAA32-36E2-4F42-97E0-F81244C2B65B}" srcOrd="0" destOrd="0" presId="urn:microsoft.com/office/officeart/2005/8/layout/vList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14.xml><?xml version="1.0" encoding="utf-8"?>
<dgm:dataModel xmlns:dgm="http://schemas.openxmlformats.org/drawingml/2006/diagram" xmlns:a="http://schemas.openxmlformats.org/drawingml/2006/main">
  <dgm:ptLst>
    <dgm:pt modelId="{D432EB8A-6A6E-480A-AEB7-E9444902AA8B}" type="doc">
      <dgm:prSet loTypeId="urn:microsoft.com/office/officeart/2005/8/layout/vList2" loCatId="list" qsTypeId="urn:microsoft.com/office/officeart/2005/8/quickstyle/simple1" qsCatId="simple" csTypeId="urn:microsoft.com/office/officeart/2005/8/colors/accent1_2" csCatId="accent1" phldr="1"/>
      <dgm:spPr/>
      <dgm:t>
        <a:bodyPr/>
        <a:lstStyle/>
        <a:p>
          <a:endParaRPr lang="ru-RU"/>
        </a:p>
      </dgm:t>
    </dgm:pt>
    <dgm:pt modelId="{B5B8FA6B-FF7E-4722-9BA1-F3FE5EFEE0A2}">
      <dgm:prSet phldrT="[Текст]" custT="1"/>
      <dgm:spPr/>
      <dgm:t>
        <a:bodyPr/>
        <a:lstStyle/>
        <a:p>
          <a:r>
            <a:rPr lang="ru-RU" sz="1000"/>
            <a:t>НАЗАД В ГЛАВНОЕ МЕНЮ</a:t>
          </a:r>
        </a:p>
      </dgm:t>
      <dgm:extLst>
        <a:ext uri="{E40237B7-FDA0-4F09-8148-C483321AD2D9}">
          <dgm14:cNvPr xmlns:dgm14="http://schemas.microsoft.com/office/drawing/2010/diagram" id="0" name="">
            <a:hlinkClick xmlns:r="http://schemas.openxmlformats.org/officeDocument/2006/relationships" r:id=""/>
          </dgm14:cNvPr>
        </a:ext>
      </dgm:extLst>
    </dgm:pt>
    <dgm:pt modelId="{B40A864F-9A80-49AC-B702-5C4E1BBF1B56}" type="parTrans" cxnId="{2A22986F-947A-4A17-8014-CBA211708A68}">
      <dgm:prSet/>
      <dgm:spPr/>
      <dgm:t>
        <a:bodyPr/>
        <a:lstStyle/>
        <a:p>
          <a:endParaRPr lang="ru-RU"/>
        </a:p>
      </dgm:t>
    </dgm:pt>
    <dgm:pt modelId="{6C225E0E-FEF9-4374-A165-D2466F44522C}" type="sibTrans" cxnId="{2A22986F-947A-4A17-8014-CBA211708A68}">
      <dgm:prSet/>
      <dgm:spPr/>
      <dgm:t>
        <a:bodyPr/>
        <a:lstStyle/>
        <a:p>
          <a:endParaRPr lang="ru-RU"/>
        </a:p>
      </dgm:t>
    </dgm:pt>
    <dgm:pt modelId="{AD44345B-5C61-40B4-84C0-718EF2F45DCB}" type="pres">
      <dgm:prSet presAssocID="{D432EB8A-6A6E-480A-AEB7-E9444902AA8B}" presName="linear" presStyleCnt="0">
        <dgm:presLayoutVars>
          <dgm:animLvl val="lvl"/>
          <dgm:resizeHandles val="exact"/>
        </dgm:presLayoutVars>
      </dgm:prSet>
      <dgm:spPr/>
      <dgm:t>
        <a:bodyPr/>
        <a:lstStyle/>
        <a:p>
          <a:endParaRPr lang="ru-RU"/>
        </a:p>
      </dgm:t>
    </dgm:pt>
    <dgm:pt modelId="{B69BAA32-36E2-4F42-97E0-F81244C2B65B}" type="pres">
      <dgm:prSet presAssocID="{B5B8FA6B-FF7E-4722-9BA1-F3FE5EFEE0A2}" presName="parentText" presStyleLbl="node1" presStyleIdx="0" presStyleCnt="1" custLinFactNeighborX="606" custLinFactNeighborY="-15510">
        <dgm:presLayoutVars>
          <dgm:chMax val="0"/>
          <dgm:bulletEnabled val="1"/>
        </dgm:presLayoutVars>
      </dgm:prSet>
      <dgm:spPr/>
      <dgm:t>
        <a:bodyPr/>
        <a:lstStyle/>
        <a:p>
          <a:endParaRPr lang="ru-RU"/>
        </a:p>
      </dgm:t>
    </dgm:pt>
  </dgm:ptLst>
  <dgm:cxnLst>
    <dgm:cxn modelId="{D890617B-D801-4E01-8AB8-34AEEF77B137}" type="presOf" srcId="{B5B8FA6B-FF7E-4722-9BA1-F3FE5EFEE0A2}" destId="{B69BAA32-36E2-4F42-97E0-F81244C2B65B}" srcOrd="0" destOrd="0" presId="urn:microsoft.com/office/officeart/2005/8/layout/vList2"/>
    <dgm:cxn modelId="{2A22986F-947A-4A17-8014-CBA211708A68}" srcId="{D432EB8A-6A6E-480A-AEB7-E9444902AA8B}" destId="{B5B8FA6B-FF7E-4722-9BA1-F3FE5EFEE0A2}" srcOrd="0" destOrd="0" parTransId="{B40A864F-9A80-49AC-B702-5C4E1BBF1B56}" sibTransId="{6C225E0E-FEF9-4374-A165-D2466F44522C}"/>
    <dgm:cxn modelId="{603C91FA-0D6B-477F-A85D-9AA6B8F2E5E5}" type="presOf" srcId="{D432EB8A-6A6E-480A-AEB7-E9444902AA8B}" destId="{AD44345B-5C61-40B4-84C0-718EF2F45DCB}" srcOrd="0" destOrd="0" presId="urn:microsoft.com/office/officeart/2005/8/layout/vList2"/>
    <dgm:cxn modelId="{8884AE7E-BB0A-4563-A3FA-FCFAFFC1E85D}" type="presParOf" srcId="{AD44345B-5C61-40B4-84C0-718EF2F45DCB}" destId="{B69BAA32-36E2-4F42-97E0-F81244C2B65B}" srcOrd="0" destOrd="0" presId="urn:microsoft.com/office/officeart/2005/8/layout/vList2"/>
  </dgm:cxnLst>
  <dgm:bg/>
  <dgm:whole/>
  <dgm:extLst>
    <a:ext uri="http://schemas.microsoft.com/office/drawing/2008/diagram">
      <dsp:dataModelExt xmlns:dsp="http://schemas.microsoft.com/office/drawing/2008/diagram" relId="rId10" minVer="http://schemas.openxmlformats.org/drawingml/2006/diagram"/>
    </a:ext>
  </dgm:extLst>
</dgm:dataModel>
</file>

<file path=xl/diagrams/data15.xml><?xml version="1.0" encoding="utf-8"?>
<dgm:dataModel xmlns:dgm="http://schemas.openxmlformats.org/drawingml/2006/diagram" xmlns:a="http://schemas.openxmlformats.org/drawingml/2006/main">
  <dgm:ptLst>
    <dgm:pt modelId="{D432EB8A-6A6E-480A-AEB7-E9444902AA8B}" type="doc">
      <dgm:prSet loTypeId="urn:microsoft.com/office/officeart/2005/8/layout/vList2" loCatId="list" qsTypeId="urn:microsoft.com/office/officeart/2005/8/quickstyle/simple1" qsCatId="simple" csTypeId="urn:microsoft.com/office/officeart/2005/8/colors/accent1_2" csCatId="accent1" phldr="1"/>
      <dgm:spPr/>
      <dgm:t>
        <a:bodyPr/>
        <a:lstStyle/>
        <a:p>
          <a:endParaRPr lang="ru-RU"/>
        </a:p>
      </dgm:t>
    </dgm:pt>
    <dgm:pt modelId="{B5B8FA6B-FF7E-4722-9BA1-F3FE5EFEE0A2}">
      <dgm:prSet phldrT="[Текст]" custT="1"/>
      <dgm:spPr/>
      <dgm:t>
        <a:bodyPr/>
        <a:lstStyle/>
        <a:p>
          <a:r>
            <a:rPr lang="ru-RU" sz="1000"/>
            <a:t>НАЗАД В ГЛАВНОЕ МЕНЮ</a:t>
          </a:r>
        </a:p>
      </dgm:t>
      <dgm:extLst>
        <a:ext uri="{E40237B7-FDA0-4F09-8148-C483321AD2D9}">
          <dgm14:cNvPr xmlns:dgm14="http://schemas.microsoft.com/office/drawing/2010/diagram" id="0" name="">
            <a:hlinkClick xmlns:r="http://schemas.openxmlformats.org/officeDocument/2006/relationships" r:id=""/>
          </dgm14:cNvPr>
        </a:ext>
      </dgm:extLst>
    </dgm:pt>
    <dgm:pt modelId="{B40A864F-9A80-49AC-B702-5C4E1BBF1B56}" type="parTrans" cxnId="{2A22986F-947A-4A17-8014-CBA211708A68}">
      <dgm:prSet/>
      <dgm:spPr/>
      <dgm:t>
        <a:bodyPr/>
        <a:lstStyle/>
        <a:p>
          <a:endParaRPr lang="ru-RU"/>
        </a:p>
      </dgm:t>
    </dgm:pt>
    <dgm:pt modelId="{6C225E0E-FEF9-4374-A165-D2466F44522C}" type="sibTrans" cxnId="{2A22986F-947A-4A17-8014-CBA211708A68}">
      <dgm:prSet/>
      <dgm:spPr/>
      <dgm:t>
        <a:bodyPr/>
        <a:lstStyle/>
        <a:p>
          <a:endParaRPr lang="ru-RU"/>
        </a:p>
      </dgm:t>
    </dgm:pt>
    <dgm:pt modelId="{AD44345B-5C61-40B4-84C0-718EF2F45DCB}" type="pres">
      <dgm:prSet presAssocID="{D432EB8A-6A6E-480A-AEB7-E9444902AA8B}" presName="linear" presStyleCnt="0">
        <dgm:presLayoutVars>
          <dgm:animLvl val="lvl"/>
          <dgm:resizeHandles val="exact"/>
        </dgm:presLayoutVars>
      </dgm:prSet>
      <dgm:spPr/>
      <dgm:t>
        <a:bodyPr/>
        <a:lstStyle/>
        <a:p>
          <a:endParaRPr lang="ru-RU"/>
        </a:p>
      </dgm:t>
    </dgm:pt>
    <dgm:pt modelId="{B69BAA32-36E2-4F42-97E0-F81244C2B65B}" type="pres">
      <dgm:prSet presAssocID="{B5B8FA6B-FF7E-4722-9BA1-F3FE5EFEE0A2}" presName="parentText" presStyleLbl="node1" presStyleIdx="0" presStyleCnt="1" custLinFactNeighborX="606" custLinFactNeighborY="-15510">
        <dgm:presLayoutVars>
          <dgm:chMax val="0"/>
          <dgm:bulletEnabled val="1"/>
        </dgm:presLayoutVars>
      </dgm:prSet>
      <dgm:spPr/>
      <dgm:t>
        <a:bodyPr/>
        <a:lstStyle/>
        <a:p>
          <a:endParaRPr lang="ru-RU"/>
        </a:p>
      </dgm:t>
    </dgm:pt>
  </dgm:ptLst>
  <dgm:cxnLst>
    <dgm:cxn modelId="{A5911E7E-7E68-46D2-9B0E-E52CE638547B}" type="presOf" srcId="{B5B8FA6B-FF7E-4722-9BA1-F3FE5EFEE0A2}" destId="{B69BAA32-36E2-4F42-97E0-F81244C2B65B}" srcOrd="0" destOrd="0" presId="urn:microsoft.com/office/officeart/2005/8/layout/vList2"/>
    <dgm:cxn modelId="{2A22986F-947A-4A17-8014-CBA211708A68}" srcId="{D432EB8A-6A6E-480A-AEB7-E9444902AA8B}" destId="{B5B8FA6B-FF7E-4722-9BA1-F3FE5EFEE0A2}" srcOrd="0" destOrd="0" parTransId="{B40A864F-9A80-49AC-B702-5C4E1BBF1B56}" sibTransId="{6C225E0E-FEF9-4374-A165-D2466F44522C}"/>
    <dgm:cxn modelId="{4D3C6BF7-0758-45A7-9518-A9F65004EB8C}" type="presOf" srcId="{D432EB8A-6A6E-480A-AEB7-E9444902AA8B}" destId="{AD44345B-5C61-40B4-84C0-718EF2F45DCB}" srcOrd="0" destOrd="0" presId="urn:microsoft.com/office/officeart/2005/8/layout/vList2"/>
    <dgm:cxn modelId="{8BE13F38-1428-440F-8279-7843E2809B16}" type="presParOf" srcId="{AD44345B-5C61-40B4-84C0-718EF2F45DCB}" destId="{B69BAA32-36E2-4F42-97E0-F81244C2B65B}" srcOrd="0" destOrd="0" presId="urn:microsoft.com/office/officeart/2005/8/layout/vList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16.xml><?xml version="1.0" encoding="utf-8"?>
<dgm:dataModel xmlns:dgm="http://schemas.openxmlformats.org/drawingml/2006/diagram" xmlns:a="http://schemas.openxmlformats.org/drawingml/2006/main">
  <dgm:ptLst>
    <dgm:pt modelId="{D432EB8A-6A6E-480A-AEB7-E9444902AA8B}" type="doc">
      <dgm:prSet loTypeId="urn:microsoft.com/office/officeart/2005/8/layout/vList2" loCatId="list" qsTypeId="urn:microsoft.com/office/officeart/2005/8/quickstyle/simple1" qsCatId="simple" csTypeId="urn:microsoft.com/office/officeart/2005/8/colors/accent1_2" csCatId="accent1" phldr="1"/>
      <dgm:spPr/>
      <dgm:t>
        <a:bodyPr/>
        <a:lstStyle/>
        <a:p>
          <a:endParaRPr lang="ru-RU"/>
        </a:p>
      </dgm:t>
    </dgm:pt>
    <dgm:pt modelId="{B5B8FA6B-FF7E-4722-9BA1-F3FE5EFEE0A2}">
      <dgm:prSet phldrT="[Текст]" custT="1"/>
      <dgm:spPr/>
      <dgm:t>
        <a:bodyPr/>
        <a:lstStyle/>
        <a:p>
          <a:r>
            <a:rPr lang="ru-RU" sz="1000"/>
            <a:t>НАЗАД В ГЛАВНОЕ МЕНЮ</a:t>
          </a:r>
        </a:p>
      </dgm:t>
      <dgm:extLst>
        <a:ext uri="{E40237B7-FDA0-4F09-8148-C483321AD2D9}">
          <dgm14:cNvPr xmlns:dgm14="http://schemas.microsoft.com/office/drawing/2010/diagram" id="0" name="">
            <a:hlinkClick xmlns:r="http://schemas.openxmlformats.org/officeDocument/2006/relationships" r:id=""/>
          </dgm14:cNvPr>
        </a:ext>
      </dgm:extLst>
    </dgm:pt>
    <dgm:pt modelId="{B40A864F-9A80-49AC-B702-5C4E1BBF1B56}" type="parTrans" cxnId="{2A22986F-947A-4A17-8014-CBA211708A68}">
      <dgm:prSet/>
      <dgm:spPr/>
      <dgm:t>
        <a:bodyPr/>
        <a:lstStyle/>
        <a:p>
          <a:endParaRPr lang="ru-RU"/>
        </a:p>
      </dgm:t>
    </dgm:pt>
    <dgm:pt modelId="{6C225E0E-FEF9-4374-A165-D2466F44522C}" type="sibTrans" cxnId="{2A22986F-947A-4A17-8014-CBA211708A68}">
      <dgm:prSet/>
      <dgm:spPr/>
      <dgm:t>
        <a:bodyPr/>
        <a:lstStyle/>
        <a:p>
          <a:endParaRPr lang="ru-RU"/>
        </a:p>
      </dgm:t>
    </dgm:pt>
    <dgm:pt modelId="{AD44345B-5C61-40B4-84C0-718EF2F45DCB}" type="pres">
      <dgm:prSet presAssocID="{D432EB8A-6A6E-480A-AEB7-E9444902AA8B}" presName="linear" presStyleCnt="0">
        <dgm:presLayoutVars>
          <dgm:animLvl val="lvl"/>
          <dgm:resizeHandles val="exact"/>
        </dgm:presLayoutVars>
      </dgm:prSet>
      <dgm:spPr/>
      <dgm:t>
        <a:bodyPr/>
        <a:lstStyle/>
        <a:p>
          <a:endParaRPr lang="ru-RU"/>
        </a:p>
      </dgm:t>
    </dgm:pt>
    <dgm:pt modelId="{B69BAA32-36E2-4F42-97E0-F81244C2B65B}" type="pres">
      <dgm:prSet presAssocID="{B5B8FA6B-FF7E-4722-9BA1-F3FE5EFEE0A2}" presName="parentText" presStyleLbl="node1" presStyleIdx="0" presStyleCnt="1" custLinFactNeighborX="606" custLinFactNeighborY="-15510">
        <dgm:presLayoutVars>
          <dgm:chMax val="0"/>
          <dgm:bulletEnabled val="1"/>
        </dgm:presLayoutVars>
      </dgm:prSet>
      <dgm:spPr/>
      <dgm:t>
        <a:bodyPr/>
        <a:lstStyle/>
        <a:p>
          <a:endParaRPr lang="ru-RU"/>
        </a:p>
      </dgm:t>
    </dgm:pt>
  </dgm:ptLst>
  <dgm:cxnLst>
    <dgm:cxn modelId="{1B61ABC2-FE07-4901-9F63-468897B6B735}" type="presOf" srcId="{B5B8FA6B-FF7E-4722-9BA1-F3FE5EFEE0A2}" destId="{B69BAA32-36E2-4F42-97E0-F81244C2B65B}" srcOrd="0" destOrd="0" presId="urn:microsoft.com/office/officeart/2005/8/layout/vList2"/>
    <dgm:cxn modelId="{1381BEFC-CA11-4BD7-B9AF-894E917A2D64}" type="presOf" srcId="{D432EB8A-6A6E-480A-AEB7-E9444902AA8B}" destId="{AD44345B-5C61-40B4-84C0-718EF2F45DCB}" srcOrd="0" destOrd="0" presId="urn:microsoft.com/office/officeart/2005/8/layout/vList2"/>
    <dgm:cxn modelId="{2A22986F-947A-4A17-8014-CBA211708A68}" srcId="{D432EB8A-6A6E-480A-AEB7-E9444902AA8B}" destId="{B5B8FA6B-FF7E-4722-9BA1-F3FE5EFEE0A2}" srcOrd="0" destOrd="0" parTransId="{B40A864F-9A80-49AC-B702-5C4E1BBF1B56}" sibTransId="{6C225E0E-FEF9-4374-A165-D2466F44522C}"/>
    <dgm:cxn modelId="{C5A9BB3C-D1CC-4DC5-BD72-8EAE741AD132}" type="presParOf" srcId="{AD44345B-5C61-40B4-84C0-718EF2F45DCB}" destId="{B69BAA32-36E2-4F42-97E0-F81244C2B65B}" srcOrd="0" destOrd="0" presId="urn:microsoft.com/office/officeart/2005/8/layout/vList2"/>
  </dgm:cxnLst>
  <dgm:bg/>
  <dgm:whole/>
  <dgm:extLst>
    <a:ext uri="http://schemas.microsoft.com/office/drawing/2008/diagram">
      <dsp:dataModelExt xmlns:dsp="http://schemas.microsoft.com/office/drawing/2008/diagram" relId="rId10" minVer="http://schemas.openxmlformats.org/drawingml/2006/diagram"/>
    </a:ext>
  </dgm:extLst>
</dgm:dataModel>
</file>

<file path=xl/diagrams/data17.xml><?xml version="1.0" encoding="utf-8"?>
<dgm:dataModel xmlns:dgm="http://schemas.openxmlformats.org/drawingml/2006/diagram" xmlns:a="http://schemas.openxmlformats.org/drawingml/2006/main">
  <dgm:ptLst>
    <dgm:pt modelId="{D432EB8A-6A6E-480A-AEB7-E9444902AA8B}" type="doc">
      <dgm:prSet loTypeId="urn:microsoft.com/office/officeart/2005/8/layout/vList2" loCatId="list" qsTypeId="urn:microsoft.com/office/officeart/2005/8/quickstyle/simple1" qsCatId="simple" csTypeId="urn:microsoft.com/office/officeart/2005/8/colors/accent1_2" csCatId="accent1" phldr="1"/>
      <dgm:spPr/>
      <dgm:t>
        <a:bodyPr/>
        <a:lstStyle/>
        <a:p>
          <a:endParaRPr lang="ru-RU"/>
        </a:p>
      </dgm:t>
    </dgm:pt>
    <dgm:pt modelId="{B5B8FA6B-FF7E-4722-9BA1-F3FE5EFEE0A2}">
      <dgm:prSet phldrT="[Текст]" custT="1"/>
      <dgm:spPr/>
      <dgm:t>
        <a:bodyPr/>
        <a:lstStyle/>
        <a:p>
          <a:r>
            <a:rPr lang="ru-RU" sz="1000"/>
            <a:t>НАЗАД В ГЛАВНОЕ МЕНЮ</a:t>
          </a:r>
        </a:p>
      </dgm:t>
      <dgm:extLst>
        <a:ext uri="{E40237B7-FDA0-4F09-8148-C483321AD2D9}">
          <dgm14:cNvPr xmlns:dgm14="http://schemas.microsoft.com/office/drawing/2010/diagram" id="0" name="">
            <a:hlinkClick xmlns:r="http://schemas.openxmlformats.org/officeDocument/2006/relationships" r:id=""/>
          </dgm14:cNvPr>
        </a:ext>
      </dgm:extLst>
    </dgm:pt>
    <dgm:pt modelId="{B40A864F-9A80-49AC-B702-5C4E1BBF1B56}" type="parTrans" cxnId="{2A22986F-947A-4A17-8014-CBA211708A68}">
      <dgm:prSet/>
      <dgm:spPr/>
      <dgm:t>
        <a:bodyPr/>
        <a:lstStyle/>
        <a:p>
          <a:endParaRPr lang="ru-RU"/>
        </a:p>
      </dgm:t>
    </dgm:pt>
    <dgm:pt modelId="{6C225E0E-FEF9-4374-A165-D2466F44522C}" type="sibTrans" cxnId="{2A22986F-947A-4A17-8014-CBA211708A68}">
      <dgm:prSet/>
      <dgm:spPr/>
      <dgm:t>
        <a:bodyPr/>
        <a:lstStyle/>
        <a:p>
          <a:endParaRPr lang="ru-RU"/>
        </a:p>
      </dgm:t>
    </dgm:pt>
    <dgm:pt modelId="{AD44345B-5C61-40B4-84C0-718EF2F45DCB}" type="pres">
      <dgm:prSet presAssocID="{D432EB8A-6A6E-480A-AEB7-E9444902AA8B}" presName="linear" presStyleCnt="0">
        <dgm:presLayoutVars>
          <dgm:animLvl val="lvl"/>
          <dgm:resizeHandles val="exact"/>
        </dgm:presLayoutVars>
      </dgm:prSet>
      <dgm:spPr/>
      <dgm:t>
        <a:bodyPr/>
        <a:lstStyle/>
        <a:p>
          <a:endParaRPr lang="ru-RU"/>
        </a:p>
      </dgm:t>
    </dgm:pt>
    <dgm:pt modelId="{B69BAA32-36E2-4F42-97E0-F81244C2B65B}" type="pres">
      <dgm:prSet presAssocID="{B5B8FA6B-FF7E-4722-9BA1-F3FE5EFEE0A2}" presName="parentText" presStyleLbl="node1" presStyleIdx="0" presStyleCnt="1" custLinFactNeighborX="606" custLinFactNeighborY="-15510">
        <dgm:presLayoutVars>
          <dgm:chMax val="0"/>
          <dgm:bulletEnabled val="1"/>
        </dgm:presLayoutVars>
      </dgm:prSet>
      <dgm:spPr/>
      <dgm:t>
        <a:bodyPr/>
        <a:lstStyle/>
        <a:p>
          <a:endParaRPr lang="ru-RU"/>
        </a:p>
      </dgm:t>
    </dgm:pt>
  </dgm:ptLst>
  <dgm:cxnLst>
    <dgm:cxn modelId="{43D43EE4-9AB7-4391-A5D0-77F0275687A0}" type="presOf" srcId="{B5B8FA6B-FF7E-4722-9BA1-F3FE5EFEE0A2}" destId="{B69BAA32-36E2-4F42-97E0-F81244C2B65B}" srcOrd="0" destOrd="0" presId="urn:microsoft.com/office/officeart/2005/8/layout/vList2"/>
    <dgm:cxn modelId="{2A22986F-947A-4A17-8014-CBA211708A68}" srcId="{D432EB8A-6A6E-480A-AEB7-E9444902AA8B}" destId="{B5B8FA6B-FF7E-4722-9BA1-F3FE5EFEE0A2}" srcOrd="0" destOrd="0" parTransId="{B40A864F-9A80-49AC-B702-5C4E1BBF1B56}" sibTransId="{6C225E0E-FEF9-4374-A165-D2466F44522C}"/>
    <dgm:cxn modelId="{77FF2E34-7D43-43BB-A3CE-F4980CECC529}" type="presOf" srcId="{D432EB8A-6A6E-480A-AEB7-E9444902AA8B}" destId="{AD44345B-5C61-40B4-84C0-718EF2F45DCB}" srcOrd="0" destOrd="0" presId="urn:microsoft.com/office/officeart/2005/8/layout/vList2"/>
    <dgm:cxn modelId="{50095387-17CA-4FBA-8D36-63CDEA5EA446}" type="presParOf" srcId="{AD44345B-5C61-40B4-84C0-718EF2F45DCB}" destId="{B69BAA32-36E2-4F42-97E0-F81244C2B65B}" srcOrd="0" destOrd="0" presId="urn:microsoft.com/office/officeart/2005/8/layout/vList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18.xml><?xml version="1.0" encoding="utf-8"?>
<dgm:dataModel xmlns:dgm="http://schemas.openxmlformats.org/drawingml/2006/diagram" xmlns:a="http://schemas.openxmlformats.org/drawingml/2006/main">
  <dgm:ptLst>
    <dgm:pt modelId="{D432EB8A-6A6E-480A-AEB7-E9444902AA8B}" type="doc">
      <dgm:prSet loTypeId="urn:microsoft.com/office/officeart/2005/8/layout/vList2" loCatId="list" qsTypeId="urn:microsoft.com/office/officeart/2005/8/quickstyle/simple1" qsCatId="simple" csTypeId="urn:microsoft.com/office/officeart/2005/8/colors/accent1_2" csCatId="accent1" phldr="1"/>
      <dgm:spPr/>
      <dgm:t>
        <a:bodyPr/>
        <a:lstStyle/>
        <a:p>
          <a:endParaRPr lang="ru-RU"/>
        </a:p>
      </dgm:t>
    </dgm:pt>
    <dgm:pt modelId="{B5B8FA6B-FF7E-4722-9BA1-F3FE5EFEE0A2}">
      <dgm:prSet phldrT="[Текст]" custT="1"/>
      <dgm:spPr/>
      <dgm:t>
        <a:bodyPr/>
        <a:lstStyle/>
        <a:p>
          <a:r>
            <a:rPr lang="ru-RU" sz="1000"/>
            <a:t>НАЗАД В ГЛАВНОЕ МЕНЮ</a:t>
          </a:r>
        </a:p>
      </dgm:t>
      <dgm:extLst>
        <a:ext uri="{E40237B7-FDA0-4F09-8148-C483321AD2D9}">
          <dgm14:cNvPr xmlns:dgm14="http://schemas.microsoft.com/office/drawing/2010/diagram" id="0" name="">
            <a:hlinkClick xmlns:r="http://schemas.openxmlformats.org/officeDocument/2006/relationships" r:id=""/>
          </dgm14:cNvPr>
        </a:ext>
      </dgm:extLst>
    </dgm:pt>
    <dgm:pt modelId="{B40A864F-9A80-49AC-B702-5C4E1BBF1B56}" type="parTrans" cxnId="{2A22986F-947A-4A17-8014-CBA211708A68}">
      <dgm:prSet/>
      <dgm:spPr/>
      <dgm:t>
        <a:bodyPr/>
        <a:lstStyle/>
        <a:p>
          <a:endParaRPr lang="ru-RU"/>
        </a:p>
      </dgm:t>
    </dgm:pt>
    <dgm:pt modelId="{6C225E0E-FEF9-4374-A165-D2466F44522C}" type="sibTrans" cxnId="{2A22986F-947A-4A17-8014-CBA211708A68}">
      <dgm:prSet/>
      <dgm:spPr/>
      <dgm:t>
        <a:bodyPr/>
        <a:lstStyle/>
        <a:p>
          <a:endParaRPr lang="ru-RU"/>
        </a:p>
      </dgm:t>
    </dgm:pt>
    <dgm:pt modelId="{AD44345B-5C61-40B4-84C0-718EF2F45DCB}" type="pres">
      <dgm:prSet presAssocID="{D432EB8A-6A6E-480A-AEB7-E9444902AA8B}" presName="linear" presStyleCnt="0">
        <dgm:presLayoutVars>
          <dgm:animLvl val="lvl"/>
          <dgm:resizeHandles val="exact"/>
        </dgm:presLayoutVars>
      </dgm:prSet>
      <dgm:spPr/>
      <dgm:t>
        <a:bodyPr/>
        <a:lstStyle/>
        <a:p>
          <a:endParaRPr lang="ru-RU"/>
        </a:p>
      </dgm:t>
    </dgm:pt>
    <dgm:pt modelId="{B69BAA32-36E2-4F42-97E0-F81244C2B65B}" type="pres">
      <dgm:prSet presAssocID="{B5B8FA6B-FF7E-4722-9BA1-F3FE5EFEE0A2}" presName="parentText" presStyleLbl="node1" presStyleIdx="0" presStyleCnt="1" custLinFactNeighborX="606" custLinFactNeighborY="-15510">
        <dgm:presLayoutVars>
          <dgm:chMax val="0"/>
          <dgm:bulletEnabled val="1"/>
        </dgm:presLayoutVars>
      </dgm:prSet>
      <dgm:spPr/>
      <dgm:t>
        <a:bodyPr/>
        <a:lstStyle/>
        <a:p>
          <a:endParaRPr lang="ru-RU"/>
        </a:p>
      </dgm:t>
    </dgm:pt>
  </dgm:ptLst>
  <dgm:cxnLst>
    <dgm:cxn modelId="{28A247C7-C5A2-4B72-816E-1A772DBA946F}" type="presOf" srcId="{B5B8FA6B-FF7E-4722-9BA1-F3FE5EFEE0A2}" destId="{B69BAA32-36E2-4F42-97E0-F81244C2B65B}" srcOrd="0" destOrd="0" presId="urn:microsoft.com/office/officeart/2005/8/layout/vList2"/>
    <dgm:cxn modelId="{2A22986F-947A-4A17-8014-CBA211708A68}" srcId="{D432EB8A-6A6E-480A-AEB7-E9444902AA8B}" destId="{B5B8FA6B-FF7E-4722-9BA1-F3FE5EFEE0A2}" srcOrd="0" destOrd="0" parTransId="{B40A864F-9A80-49AC-B702-5C4E1BBF1B56}" sibTransId="{6C225E0E-FEF9-4374-A165-D2466F44522C}"/>
    <dgm:cxn modelId="{502CA61A-6C4D-4CF7-BF28-AFCDA47AA131}" type="presOf" srcId="{D432EB8A-6A6E-480A-AEB7-E9444902AA8B}" destId="{AD44345B-5C61-40B4-84C0-718EF2F45DCB}" srcOrd="0" destOrd="0" presId="urn:microsoft.com/office/officeart/2005/8/layout/vList2"/>
    <dgm:cxn modelId="{F1ED6EFF-313F-4982-BC58-D48E3FD4866E}" type="presParOf" srcId="{AD44345B-5C61-40B4-84C0-718EF2F45DCB}" destId="{B69BAA32-36E2-4F42-97E0-F81244C2B65B}" srcOrd="0" destOrd="0" presId="urn:microsoft.com/office/officeart/2005/8/layout/vList2"/>
  </dgm:cxnLst>
  <dgm:bg/>
  <dgm:whole/>
  <dgm:extLst>
    <a:ext uri="http://schemas.microsoft.com/office/drawing/2008/diagram">
      <dsp:dataModelExt xmlns:dsp="http://schemas.microsoft.com/office/drawing/2008/diagram" relId="rId10" minVer="http://schemas.openxmlformats.org/drawingml/2006/diagram"/>
    </a:ext>
  </dgm:extLst>
</dgm:dataModel>
</file>

<file path=xl/diagrams/data19.xml><?xml version="1.0" encoding="utf-8"?>
<dgm:dataModel xmlns:dgm="http://schemas.openxmlformats.org/drawingml/2006/diagram" xmlns:a="http://schemas.openxmlformats.org/drawingml/2006/main">
  <dgm:ptLst>
    <dgm:pt modelId="{D432EB8A-6A6E-480A-AEB7-E9444902AA8B}" type="doc">
      <dgm:prSet loTypeId="urn:microsoft.com/office/officeart/2005/8/layout/vList2" loCatId="list" qsTypeId="urn:microsoft.com/office/officeart/2005/8/quickstyle/simple1" qsCatId="simple" csTypeId="urn:microsoft.com/office/officeart/2005/8/colors/accent1_2" csCatId="accent1" phldr="1"/>
      <dgm:spPr/>
      <dgm:t>
        <a:bodyPr/>
        <a:lstStyle/>
        <a:p>
          <a:endParaRPr lang="ru-RU"/>
        </a:p>
      </dgm:t>
    </dgm:pt>
    <dgm:pt modelId="{B5B8FA6B-FF7E-4722-9BA1-F3FE5EFEE0A2}">
      <dgm:prSet phldrT="[Текст]" custT="1"/>
      <dgm:spPr/>
      <dgm:t>
        <a:bodyPr/>
        <a:lstStyle/>
        <a:p>
          <a:r>
            <a:rPr lang="ru-RU" sz="1000"/>
            <a:t>НАЗАД В ГЛАВНОЕ МЕНЮ</a:t>
          </a:r>
        </a:p>
      </dgm:t>
      <dgm:extLst>
        <a:ext uri="{E40237B7-FDA0-4F09-8148-C483321AD2D9}">
          <dgm14:cNvPr xmlns:dgm14="http://schemas.microsoft.com/office/drawing/2010/diagram" id="0" name="">
            <a:hlinkClick xmlns:r="http://schemas.openxmlformats.org/officeDocument/2006/relationships" r:id=""/>
          </dgm14:cNvPr>
        </a:ext>
      </dgm:extLst>
    </dgm:pt>
    <dgm:pt modelId="{B40A864F-9A80-49AC-B702-5C4E1BBF1B56}" type="parTrans" cxnId="{2A22986F-947A-4A17-8014-CBA211708A68}">
      <dgm:prSet/>
      <dgm:spPr/>
      <dgm:t>
        <a:bodyPr/>
        <a:lstStyle/>
        <a:p>
          <a:endParaRPr lang="ru-RU"/>
        </a:p>
      </dgm:t>
    </dgm:pt>
    <dgm:pt modelId="{6C225E0E-FEF9-4374-A165-D2466F44522C}" type="sibTrans" cxnId="{2A22986F-947A-4A17-8014-CBA211708A68}">
      <dgm:prSet/>
      <dgm:spPr/>
      <dgm:t>
        <a:bodyPr/>
        <a:lstStyle/>
        <a:p>
          <a:endParaRPr lang="ru-RU"/>
        </a:p>
      </dgm:t>
    </dgm:pt>
    <dgm:pt modelId="{AD44345B-5C61-40B4-84C0-718EF2F45DCB}" type="pres">
      <dgm:prSet presAssocID="{D432EB8A-6A6E-480A-AEB7-E9444902AA8B}" presName="linear" presStyleCnt="0">
        <dgm:presLayoutVars>
          <dgm:animLvl val="lvl"/>
          <dgm:resizeHandles val="exact"/>
        </dgm:presLayoutVars>
      </dgm:prSet>
      <dgm:spPr/>
      <dgm:t>
        <a:bodyPr/>
        <a:lstStyle/>
        <a:p>
          <a:endParaRPr lang="ru-RU"/>
        </a:p>
      </dgm:t>
    </dgm:pt>
    <dgm:pt modelId="{B69BAA32-36E2-4F42-97E0-F81244C2B65B}" type="pres">
      <dgm:prSet presAssocID="{B5B8FA6B-FF7E-4722-9BA1-F3FE5EFEE0A2}" presName="parentText" presStyleLbl="node1" presStyleIdx="0" presStyleCnt="1" custLinFactNeighborX="606" custLinFactNeighborY="-15510">
        <dgm:presLayoutVars>
          <dgm:chMax val="0"/>
          <dgm:bulletEnabled val="1"/>
        </dgm:presLayoutVars>
      </dgm:prSet>
      <dgm:spPr/>
      <dgm:t>
        <a:bodyPr/>
        <a:lstStyle/>
        <a:p>
          <a:endParaRPr lang="ru-RU"/>
        </a:p>
      </dgm:t>
    </dgm:pt>
  </dgm:ptLst>
  <dgm:cxnLst>
    <dgm:cxn modelId="{2A22986F-947A-4A17-8014-CBA211708A68}" srcId="{D432EB8A-6A6E-480A-AEB7-E9444902AA8B}" destId="{B5B8FA6B-FF7E-4722-9BA1-F3FE5EFEE0A2}" srcOrd="0" destOrd="0" parTransId="{B40A864F-9A80-49AC-B702-5C4E1BBF1B56}" sibTransId="{6C225E0E-FEF9-4374-A165-D2466F44522C}"/>
    <dgm:cxn modelId="{7466FE89-22FD-441E-A79B-4A4012913681}" type="presOf" srcId="{D432EB8A-6A6E-480A-AEB7-E9444902AA8B}" destId="{AD44345B-5C61-40B4-84C0-718EF2F45DCB}" srcOrd="0" destOrd="0" presId="urn:microsoft.com/office/officeart/2005/8/layout/vList2"/>
    <dgm:cxn modelId="{7624CFB9-28C5-4A26-9A7D-5F89B0F30812}" type="presOf" srcId="{B5B8FA6B-FF7E-4722-9BA1-F3FE5EFEE0A2}" destId="{B69BAA32-36E2-4F42-97E0-F81244C2B65B}" srcOrd="0" destOrd="0" presId="urn:microsoft.com/office/officeart/2005/8/layout/vList2"/>
    <dgm:cxn modelId="{E584191D-B6CF-4DAF-A8BA-96E5C15974B0}" type="presParOf" srcId="{AD44345B-5C61-40B4-84C0-718EF2F45DCB}" destId="{B69BAA32-36E2-4F42-97E0-F81244C2B65B}" srcOrd="0" destOrd="0" presId="urn:microsoft.com/office/officeart/2005/8/layout/vList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D432EB8A-6A6E-480A-AEB7-E9444902AA8B}" type="doc">
      <dgm:prSet loTypeId="urn:microsoft.com/office/officeart/2005/8/layout/vList2" loCatId="list" qsTypeId="urn:microsoft.com/office/officeart/2005/8/quickstyle/simple1" qsCatId="simple" csTypeId="urn:microsoft.com/office/officeart/2005/8/colors/accent1_2" csCatId="accent1" phldr="1"/>
      <dgm:spPr/>
      <dgm:t>
        <a:bodyPr/>
        <a:lstStyle/>
        <a:p>
          <a:endParaRPr lang="ru-RU"/>
        </a:p>
      </dgm:t>
    </dgm:pt>
    <dgm:pt modelId="{B5B8FA6B-FF7E-4722-9BA1-F3FE5EFEE0A2}">
      <dgm:prSet phldrT="[Текст]" custT="1"/>
      <dgm:spPr/>
      <dgm:t>
        <a:bodyPr/>
        <a:lstStyle/>
        <a:p>
          <a:r>
            <a:rPr lang="ru-RU" sz="1000"/>
            <a:t>НАЗАД В ГЛАВНОЕ МЕНЮ</a:t>
          </a:r>
        </a:p>
      </dgm:t>
      <dgm:extLst>
        <a:ext uri="{E40237B7-FDA0-4F09-8148-C483321AD2D9}">
          <dgm14:cNvPr xmlns:dgm14="http://schemas.microsoft.com/office/drawing/2010/diagram" id="0" name="">
            <a:hlinkClick xmlns:r="http://schemas.openxmlformats.org/officeDocument/2006/relationships" r:id=""/>
          </dgm14:cNvPr>
        </a:ext>
      </dgm:extLst>
    </dgm:pt>
    <dgm:pt modelId="{B40A864F-9A80-49AC-B702-5C4E1BBF1B56}" type="parTrans" cxnId="{2A22986F-947A-4A17-8014-CBA211708A68}">
      <dgm:prSet/>
      <dgm:spPr/>
      <dgm:t>
        <a:bodyPr/>
        <a:lstStyle/>
        <a:p>
          <a:endParaRPr lang="ru-RU"/>
        </a:p>
      </dgm:t>
    </dgm:pt>
    <dgm:pt modelId="{6C225E0E-FEF9-4374-A165-D2466F44522C}" type="sibTrans" cxnId="{2A22986F-947A-4A17-8014-CBA211708A68}">
      <dgm:prSet/>
      <dgm:spPr/>
      <dgm:t>
        <a:bodyPr/>
        <a:lstStyle/>
        <a:p>
          <a:endParaRPr lang="ru-RU"/>
        </a:p>
      </dgm:t>
    </dgm:pt>
    <dgm:pt modelId="{AD44345B-5C61-40B4-84C0-718EF2F45DCB}" type="pres">
      <dgm:prSet presAssocID="{D432EB8A-6A6E-480A-AEB7-E9444902AA8B}" presName="linear" presStyleCnt="0">
        <dgm:presLayoutVars>
          <dgm:animLvl val="lvl"/>
          <dgm:resizeHandles val="exact"/>
        </dgm:presLayoutVars>
      </dgm:prSet>
      <dgm:spPr/>
      <dgm:t>
        <a:bodyPr/>
        <a:lstStyle/>
        <a:p>
          <a:endParaRPr lang="ru-RU"/>
        </a:p>
      </dgm:t>
    </dgm:pt>
    <dgm:pt modelId="{B69BAA32-36E2-4F42-97E0-F81244C2B65B}" type="pres">
      <dgm:prSet presAssocID="{B5B8FA6B-FF7E-4722-9BA1-F3FE5EFEE0A2}" presName="parentText" presStyleLbl="node1" presStyleIdx="0" presStyleCnt="1" custLinFactNeighborX="606" custLinFactNeighborY="-15510">
        <dgm:presLayoutVars>
          <dgm:chMax val="0"/>
          <dgm:bulletEnabled val="1"/>
        </dgm:presLayoutVars>
      </dgm:prSet>
      <dgm:spPr/>
      <dgm:t>
        <a:bodyPr/>
        <a:lstStyle/>
        <a:p>
          <a:endParaRPr lang="ru-RU"/>
        </a:p>
      </dgm:t>
    </dgm:pt>
  </dgm:ptLst>
  <dgm:cxnLst>
    <dgm:cxn modelId="{5518EE64-5DAB-4124-8270-70025ED557DB}" type="presOf" srcId="{B5B8FA6B-FF7E-4722-9BA1-F3FE5EFEE0A2}" destId="{B69BAA32-36E2-4F42-97E0-F81244C2B65B}" srcOrd="0" destOrd="0" presId="urn:microsoft.com/office/officeart/2005/8/layout/vList2"/>
    <dgm:cxn modelId="{6C0D355B-54BB-4360-B860-A8161E317F4F}" type="presOf" srcId="{D432EB8A-6A6E-480A-AEB7-E9444902AA8B}" destId="{AD44345B-5C61-40B4-84C0-718EF2F45DCB}" srcOrd="0" destOrd="0" presId="urn:microsoft.com/office/officeart/2005/8/layout/vList2"/>
    <dgm:cxn modelId="{2A22986F-947A-4A17-8014-CBA211708A68}" srcId="{D432EB8A-6A6E-480A-AEB7-E9444902AA8B}" destId="{B5B8FA6B-FF7E-4722-9BA1-F3FE5EFEE0A2}" srcOrd="0" destOrd="0" parTransId="{B40A864F-9A80-49AC-B702-5C4E1BBF1B56}" sibTransId="{6C225E0E-FEF9-4374-A165-D2466F44522C}"/>
    <dgm:cxn modelId="{A8F16F68-60E0-4A76-8300-1857F42E44F9}" type="presParOf" srcId="{AD44345B-5C61-40B4-84C0-718EF2F45DCB}" destId="{B69BAA32-36E2-4F42-97E0-F81244C2B65B}" srcOrd="0" destOrd="0" presId="urn:microsoft.com/office/officeart/2005/8/layout/vList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0.xml><?xml version="1.0" encoding="utf-8"?>
<dgm:dataModel xmlns:dgm="http://schemas.openxmlformats.org/drawingml/2006/diagram" xmlns:a="http://schemas.openxmlformats.org/drawingml/2006/main">
  <dgm:ptLst>
    <dgm:pt modelId="{D432EB8A-6A6E-480A-AEB7-E9444902AA8B}" type="doc">
      <dgm:prSet loTypeId="urn:microsoft.com/office/officeart/2005/8/layout/vList2" loCatId="list" qsTypeId="urn:microsoft.com/office/officeart/2005/8/quickstyle/simple1" qsCatId="simple" csTypeId="urn:microsoft.com/office/officeart/2005/8/colors/accent1_2" csCatId="accent1" phldr="1"/>
      <dgm:spPr/>
      <dgm:t>
        <a:bodyPr/>
        <a:lstStyle/>
        <a:p>
          <a:endParaRPr lang="ru-RU"/>
        </a:p>
      </dgm:t>
    </dgm:pt>
    <dgm:pt modelId="{B5B8FA6B-FF7E-4722-9BA1-F3FE5EFEE0A2}">
      <dgm:prSet phldrT="[Текст]" custT="1"/>
      <dgm:spPr/>
      <dgm:t>
        <a:bodyPr/>
        <a:lstStyle/>
        <a:p>
          <a:r>
            <a:rPr lang="ru-RU" sz="1000"/>
            <a:t>НАЗАД В ГЛАВНОЕ МЕНЮ</a:t>
          </a:r>
        </a:p>
      </dgm:t>
      <dgm:extLst>
        <a:ext uri="{E40237B7-FDA0-4F09-8148-C483321AD2D9}">
          <dgm14:cNvPr xmlns:dgm14="http://schemas.microsoft.com/office/drawing/2010/diagram" id="0" name="">
            <a:hlinkClick xmlns:r="http://schemas.openxmlformats.org/officeDocument/2006/relationships" r:id=""/>
          </dgm14:cNvPr>
        </a:ext>
      </dgm:extLst>
    </dgm:pt>
    <dgm:pt modelId="{B40A864F-9A80-49AC-B702-5C4E1BBF1B56}" type="parTrans" cxnId="{2A22986F-947A-4A17-8014-CBA211708A68}">
      <dgm:prSet/>
      <dgm:spPr/>
      <dgm:t>
        <a:bodyPr/>
        <a:lstStyle/>
        <a:p>
          <a:endParaRPr lang="ru-RU"/>
        </a:p>
      </dgm:t>
    </dgm:pt>
    <dgm:pt modelId="{6C225E0E-FEF9-4374-A165-D2466F44522C}" type="sibTrans" cxnId="{2A22986F-947A-4A17-8014-CBA211708A68}">
      <dgm:prSet/>
      <dgm:spPr/>
      <dgm:t>
        <a:bodyPr/>
        <a:lstStyle/>
        <a:p>
          <a:endParaRPr lang="ru-RU"/>
        </a:p>
      </dgm:t>
    </dgm:pt>
    <dgm:pt modelId="{AD44345B-5C61-40B4-84C0-718EF2F45DCB}" type="pres">
      <dgm:prSet presAssocID="{D432EB8A-6A6E-480A-AEB7-E9444902AA8B}" presName="linear" presStyleCnt="0">
        <dgm:presLayoutVars>
          <dgm:animLvl val="lvl"/>
          <dgm:resizeHandles val="exact"/>
        </dgm:presLayoutVars>
      </dgm:prSet>
      <dgm:spPr/>
      <dgm:t>
        <a:bodyPr/>
        <a:lstStyle/>
        <a:p>
          <a:endParaRPr lang="ru-RU"/>
        </a:p>
      </dgm:t>
    </dgm:pt>
    <dgm:pt modelId="{B69BAA32-36E2-4F42-97E0-F81244C2B65B}" type="pres">
      <dgm:prSet presAssocID="{B5B8FA6B-FF7E-4722-9BA1-F3FE5EFEE0A2}" presName="parentText" presStyleLbl="node1" presStyleIdx="0" presStyleCnt="1" custLinFactNeighborX="606" custLinFactNeighborY="-15510">
        <dgm:presLayoutVars>
          <dgm:chMax val="0"/>
          <dgm:bulletEnabled val="1"/>
        </dgm:presLayoutVars>
      </dgm:prSet>
      <dgm:spPr/>
      <dgm:t>
        <a:bodyPr/>
        <a:lstStyle/>
        <a:p>
          <a:endParaRPr lang="ru-RU"/>
        </a:p>
      </dgm:t>
    </dgm:pt>
  </dgm:ptLst>
  <dgm:cxnLst>
    <dgm:cxn modelId="{909C84CF-A159-4A92-BD06-CEFF26CD7894}" type="presOf" srcId="{B5B8FA6B-FF7E-4722-9BA1-F3FE5EFEE0A2}" destId="{B69BAA32-36E2-4F42-97E0-F81244C2B65B}" srcOrd="0" destOrd="0" presId="urn:microsoft.com/office/officeart/2005/8/layout/vList2"/>
    <dgm:cxn modelId="{BD400A8E-4DB8-4CD9-9B9C-41D324636688}" type="presOf" srcId="{D432EB8A-6A6E-480A-AEB7-E9444902AA8B}" destId="{AD44345B-5C61-40B4-84C0-718EF2F45DCB}" srcOrd="0" destOrd="0" presId="urn:microsoft.com/office/officeart/2005/8/layout/vList2"/>
    <dgm:cxn modelId="{2A22986F-947A-4A17-8014-CBA211708A68}" srcId="{D432EB8A-6A6E-480A-AEB7-E9444902AA8B}" destId="{B5B8FA6B-FF7E-4722-9BA1-F3FE5EFEE0A2}" srcOrd="0" destOrd="0" parTransId="{B40A864F-9A80-49AC-B702-5C4E1BBF1B56}" sibTransId="{6C225E0E-FEF9-4374-A165-D2466F44522C}"/>
    <dgm:cxn modelId="{F8D1EE0C-DB09-407E-B3ED-02D0DF412C63}" type="presParOf" srcId="{AD44345B-5C61-40B4-84C0-718EF2F45DCB}" destId="{B69BAA32-36E2-4F42-97E0-F81244C2B65B}" srcOrd="0" destOrd="0" presId="urn:microsoft.com/office/officeart/2005/8/layout/vList2"/>
  </dgm:cxnLst>
  <dgm:bg/>
  <dgm:whole/>
  <dgm:extLst>
    <a:ext uri="http://schemas.microsoft.com/office/drawing/2008/diagram">
      <dsp:dataModelExt xmlns:dsp="http://schemas.microsoft.com/office/drawing/2008/diagram" relId="rId10" minVer="http://schemas.openxmlformats.org/drawingml/2006/diagram"/>
    </a:ext>
  </dgm:extLst>
</dgm:dataModel>
</file>

<file path=xl/diagrams/data21.xml><?xml version="1.0" encoding="utf-8"?>
<dgm:dataModel xmlns:dgm="http://schemas.openxmlformats.org/drawingml/2006/diagram" xmlns:a="http://schemas.openxmlformats.org/drawingml/2006/main">
  <dgm:ptLst>
    <dgm:pt modelId="{D432EB8A-6A6E-480A-AEB7-E9444902AA8B}" type="doc">
      <dgm:prSet loTypeId="urn:microsoft.com/office/officeart/2005/8/layout/vList2" loCatId="list" qsTypeId="urn:microsoft.com/office/officeart/2005/8/quickstyle/simple1" qsCatId="simple" csTypeId="urn:microsoft.com/office/officeart/2005/8/colors/accent1_2" csCatId="accent1" phldr="1"/>
      <dgm:spPr/>
      <dgm:t>
        <a:bodyPr/>
        <a:lstStyle/>
        <a:p>
          <a:endParaRPr lang="ru-RU"/>
        </a:p>
      </dgm:t>
    </dgm:pt>
    <dgm:pt modelId="{B5B8FA6B-FF7E-4722-9BA1-F3FE5EFEE0A2}">
      <dgm:prSet phldrT="[Текст]" custT="1"/>
      <dgm:spPr/>
      <dgm:t>
        <a:bodyPr/>
        <a:lstStyle/>
        <a:p>
          <a:r>
            <a:rPr lang="ru-RU" sz="1000"/>
            <a:t>НАЗАД В ГЛАВНОЕ МЕНЮ</a:t>
          </a:r>
        </a:p>
      </dgm:t>
      <dgm:extLst>
        <a:ext uri="{E40237B7-FDA0-4F09-8148-C483321AD2D9}">
          <dgm14:cNvPr xmlns:dgm14="http://schemas.microsoft.com/office/drawing/2010/diagram" id="0" name="">
            <a:hlinkClick xmlns:r="http://schemas.openxmlformats.org/officeDocument/2006/relationships" r:id=""/>
          </dgm14:cNvPr>
        </a:ext>
      </dgm:extLst>
    </dgm:pt>
    <dgm:pt modelId="{B40A864F-9A80-49AC-B702-5C4E1BBF1B56}" type="parTrans" cxnId="{2A22986F-947A-4A17-8014-CBA211708A68}">
      <dgm:prSet/>
      <dgm:spPr/>
      <dgm:t>
        <a:bodyPr/>
        <a:lstStyle/>
        <a:p>
          <a:endParaRPr lang="ru-RU"/>
        </a:p>
      </dgm:t>
    </dgm:pt>
    <dgm:pt modelId="{6C225E0E-FEF9-4374-A165-D2466F44522C}" type="sibTrans" cxnId="{2A22986F-947A-4A17-8014-CBA211708A68}">
      <dgm:prSet/>
      <dgm:spPr/>
      <dgm:t>
        <a:bodyPr/>
        <a:lstStyle/>
        <a:p>
          <a:endParaRPr lang="ru-RU"/>
        </a:p>
      </dgm:t>
    </dgm:pt>
    <dgm:pt modelId="{AD44345B-5C61-40B4-84C0-718EF2F45DCB}" type="pres">
      <dgm:prSet presAssocID="{D432EB8A-6A6E-480A-AEB7-E9444902AA8B}" presName="linear" presStyleCnt="0">
        <dgm:presLayoutVars>
          <dgm:animLvl val="lvl"/>
          <dgm:resizeHandles val="exact"/>
        </dgm:presLayoutVars>
      </dgm:prSet>
      <dgm:spPr/>
      <dgm:t>
        <a:bodyPr/>
        <a:lstStyle/>
        <a:p>
          <a:endParaRPr lang="ru-RU"/>
        </a:p>
      </dgm:t>
    </dgm:pt>
    <dgm:pt modelId="{B69BAA32-36E2-4F42-97E0-F81244C2B65B}" type="pres">
      <dgm:prSet presAssocID="{B5B8FA6B-FF7E-4722-9BA1-F3FE5EFEE0A2}" presName="parentText" presStyleLbl="node1" presStyleIdx="0" presStyleCnt="1" custLinFactNeighborX="606" custLinFactNeighborY="-15510">
        <dgm:presLayoutVars>
          <dgm:chMax val="0"/>
          <dgm:bulletEnabled val="1"/>
        </dgm:presLayoutVars>
      </dgm:prSet>
      <dgm:spPr/>
      <dgm:t>
        <a:bodyPr/>
        <a:lstStyle/>
        <a:p>
          <a:endParaRPr lang="ru-RU"/>
        </a:p>
      </dgm:t>
    </dgm:pt>
  </dgm:ptLst>
  <dgm:cxnLst>
    <dgm:cxn modelId="{2A22986F-947A-4A17-8014-CBA211708A68}" srcId="{D432EB8A-6A6E-480A-AEB7-E9444902AA8B}" destId="{B5B8FA6B-FF7E-4722-9BA1-F3FE5EFEE0A2}" srcOrd="0" destOrd="0" parTransId="{B40A864F-9A80-49AC-B702-5C4E1BBF1B56}" sibTransId="{6C225E0E-FEF9-4374-A165-D2466F44522C}"/>
    <dgm:cxn modelId="{463B7403-EA5F-4878-A36F-1923AF4717D1}" type="presOf" srcId="{D432EB8A-6A6E-480A-AEB7-E9444902AA8B}" destId="{AD44345B-5C61-40B4-84C0-718EF2F45DCB}" srcOrd="0" destOrd="0" presId="urn:microsoft.com/office/officeart/2005/8/layout/vList2"/>
    <dgm:cxn modelId="{1E305A18-C77D-4DCA-900F-A0C73CB03A70}" type="presOf" srcId="{B5B8FA6B-FF7E-4722-9BA1-F3FE5EFEE0A2}" destId="{B69BAA32-36E2-4F42-97E0-F81244C2B65B}" srcOrd="0" destOrd="0" presId="urn:microsoft.com/office/officeart/2005/8/layout/vList2"/>
    <dgm:cxn modelId="{AE890FD8-318E-44F0-B834-73D52342E039}" type="presParOf" srcId="{AD44345B-5C61-40B4-84C0-718EF2F45DCB}" destId="{B69BAA32-36E2-4F42-97E0-F81244C2B65B}" srcOrd="0" destOrd="0" presId="urn:microsoft.com/office/officeart/2005/8/layout/vList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2.xml><?xml version="1.0" encoding="utf-8"?>
<dgm:dataModel xmlns:dgm="http://schemas.openxmlformats.org/drawingml/2006/diagram" xmlns:a="http://schemas.openxmlformats.org/drawingml/2006/main">
  <dgm:ptLst>
    <dgm:pt modelId="{D432EB8A-6A6E-480A-AEB7-E9444902AA8B}" type="doc">
      <dgm:prSet loTypeId="urn:microsoft.com/office/officeart/2005/8/layout/vList2" loCatId="list" qsTypeId="urn:microsoft.com/office/officeart/2005/8/quickstyle/simple1" qsCatId="simple" csTypeId="urn:microsoft.com/office/officeart/2005/8/colors/accent1_2" csCatId="accent1" phldr="1"/>
      <dgm:spPr/>
      <dgm:t>
        <a:bodyPr/>
        <a:lstStyle/>
        <a:p>
          <a:endParaRPr lang="ru-RU"/>
        </a:p>
      </dgm:t>
    </dgm:pt>
    <dgm:pt modelId="{B5B8FA6B-FF7E-4722-9BA1-F3FE5EFEE0A2}">
      <dgm:prSet phldrT="[Текст]" custT="1"/>
      <dgm:spPr/>
      <dgm:t>
        <a:bodyPr/>
        <a:lstStyle/>
        <a:p>
          <a:r>
            <a:rPr lang="ru-RU" sz="1000"/>
            <a:t>НАЗАД В ГЛАВНОЕ МЕНЮ</a:t>
          </a:r>
        </a:p>
      </dgm:t>
      <dgm:extLst>
        <a:ext uri="{E40237B7-FDA0-4F09-8148-C483321AD2D9}">
          <dgm14:cNvPr xmlns:dgm14="http://schemas.microsoft.com/office/drawing/2010/diagram" id="0" name="">
            <a:hlinkClick xmlns:r="http://schemas.openxmlformats.org/officeDocument/2006/relationships" r:id=""/>
          </dgm14:cNvPr>
        </a:ext>
      </dgm:extLst>
    </dgm:pt>
    <dgm:pt modelId="{B40A864F-9A80-49AC-B702-5C4E1BBF1B56}" type="parTrans" cxnId="{2A22986F-947A-4A17-8014-CBA211708A68}">
      <dgm:prSet/>
      <dgm:spPr/>
      <dgm:t>
        <a:bodyPr/>
        <a:lstStyle/>
        <a:p>
          <a:endParaRPr lang="ru-RU"/>
        </a:p>
      </dgm:t>
    </dgm:pt>
    <dgm:pt modelId="{6C225E0E-FEF9-4374-A165-D2466F44522C}" type="sibTrans" cxnId="{2A22986F-947A-4A17-8014-CBA211708A68}">
      <dgm:prSet/>
      <dgm:spPr/>
      <dgm:t>
        <a:bodyPr/>
        <a:lstStyle/>
        <a:p>
          <a:endParaRPr lang="ru-RU"/>
        </a:p>
      </dgm:t>
    </dgm:pt>
    <dgm:pt modelId="{AD44345B-5C61-40B4-84C0-718EF2F45DCB}" type="pres">
      <dgm:prSet presAssocID="{D432EB8A-6A6E-480A-AEB7-E9444902AA8B}" presName="linear" presStyleCnt="0">
        <dgm:presLayoutVars>
          <dgm:animLvl val="lvl"/>
          <dgm:resizeHandles val="exact"/>
        </dgm:presLayoutVars>
      </dgm:prSet>
      <dgm:spPr/>
      <dgm:t>
        <a:bodyPr/>
        <a:lstStyle/>
        <a:p>
          <a:endParaRPr lang="ru-RU"/>
        </a:p>
      </dgm:t>
    </dgm:pt>
    <dgm:pt modelId="{B69BAA32-36E2-4F42-97E0-F81244C2B65B}" type="pres">
      <dgm:prSet presAssocID="{B5B8FA6B-FF7E-4722-9BA1-F3FE5EFEE0A2}" presName="parentText" presStyleLbl="node1" presStyleIdx="0" presStyleCnt="1" custLinFactNeighborX="606" custLinFactNeighborY="-15510">
        <dgm:presLayoutVars>
          <dgm:chMax val="0"/>
          <dgm:bulletEnabled val="1"/>
        </dgm:presLayoutVars>
      </dgm:prSet>
      <dgm:spPr/>
      <dgm:t>
        <a:bodyPr/>
        <a:lstStyle/>
        <a:p>
          <a:endParaRPr lang="ru-RU"/>
        </a:p>
      </dgm:t>
    </dgm:pt>
  </dgm:ptLst>
  <dgm:cxnLst>
    <dgm:cxn modelId="{2BCA35BE-BD5C-4B41-B05F-885D90700D32}" type="presOf" srcId="{B5B8FA6B-FF7E-4722-9BA1-F3FE5EFEE0A2}" destId="{B69BAA32-36E2-4F42-97E0-F81244C2B65B}" srcOrd="0" destOrd="0" presId="urn:microsoft.com/office/officeart/2005/8/layout/vList2"/>
    <dgm:cxn modelId="{2A22986F-947A-4A17-8014-CBA211708A68}" srcId="{D432EB8A-6A6E-480A-AEB7-E9444902AA8B}" destId="{B5B8FA6B-FF7E-4722-9BA1-F3FE5EFEE0A2}" srcOrd="0" destOrd="0" parTransId="{B40A864F-9A80-49AC-B702-5C4E1BBF1B56}" sibTransId="{6C225E0E-FEF9-4374-A165-D2466F44522C}"/>
    <dgm:cxn modelId="{43205AAD-49E4-4F4B-892A-D2AA06C232E4}" type="presOf" srcId="{D432EB8A-6A6E-480A-AEB7-E9444902AA8B}" destId="{AD44345B-5C61-40B4-84C0-718EF2F45DCB}" srcOrd="0" destOrd="0" presId="urn:microsoft.com/office/officeart/2005/8/layout/vList2"/>
    <dgm:cxn modelId="{16BB9689-68E1-49C4-8F95-329CA183DC81}" type="presParOf" srcId="{AD44345B-5C61-40B4-84C0-718EF2F45DCB}" destId="{B69BAA32-36E2-4F42-97E0-F81244C2B65B}" srcOrd="0" destOrd="0" presId="urn:microsoft.com/office/officeart/2005/8/layout/vList2"/>
  </dgm:cxnLst>
  <dgm:bg/>
  <dgm:whole/>
  <dgm:extLst>
    <a:ext uri="http://schemas.microsoft.com/office/drawing/2008/diagram">
      <dsp:dataModelExt xmlns:dsp="http://schemas.microsoft.com/office/drawing/2008/diagram" relId="rId10" minVer="http://schemas.openxmlformats.org/drawingml/2006/diagram"/>
    </a:ext>
  </dgm:extLst>
</dgm:dataModel>
</file>

<file path=xl/diagrams/data23.xml><?xml version="1.0" encoding="utf-8"?>
<dgm:dataModel xmlns:dgm="http://schemas.openxmlformats.org/drawingml/2006/diagram" xmlns:a="http://schemas.openxmlformats.org/drawingml/2006/main">
  <dgm:ptLst>
    <dgm:pt modelId="{D432EB8A-6A6E-480A-AEB7-E9444902AA8B}" type="doc">
      <dgm:prSet loTypeId="urn:microsoft.com/office/officeart/2005/8/layout/vList2" loCatId="list" qsTypeId="urn:microsoft.com/office/officeart/2005/8/quickstyle/simple1" qsCatId="simple" csTypeId="urn:microsoft.com/office/officeart/2005/8/colors/accent1_2" csCatId="accent1" phldr="1"/>
      <dgm:spPr/>
      <dgm:t>
        <a:bodyPr/>
        <a:lstStyle/>
        <a:p>
          <a:endParaRPr lang="ru-RU"/>
        </a:p>
      </dgm:t>
    </dgm:pt>
    <dgm:pt modelId="{B5B8FA6B-FF7E-4722-9BA1-F3FE5EFEE0A2}">
      <dgm:prSet phldrT="[Текст]" custT="1"/>
      <dgm:spPr/>
      <dgm:t>
        <a:bodyPr/>
        <a:lstStyle/>
        <a:p>
          <a:r>
            <a:rPr lang="ru-RU" sz="1000"/>
            <a:t>НАЗАД В ГЛАВНОЕ МЕНЮ</a:t>
          </a:r>
        </a:p>
      </dgm:t>
      <dgm:extLst>
        <a:ext uri="{E40237B7-FDA0-4F09-8148-C483321AD2D9}">
          <dgm14:cNvPr xmlns:dgm14="http://schemas.microsoft.com/office/drawing/2010/diagram" id="0" name="">
            <a:hlinkClick xmlns:r="http://schemas.openxmlformats.org/officeDocument/2006/relationships" r:id=""/>
          </dgm14:cNvPr>
        </a:ext>
      </dgm:extLst>
    </dgm:pt>
    <dgm:pt modelId="{B40A864F-9A80-49AC-B702-5C4E1BBF1B56}" type="parTrans" cxnId="{2A22986F-947A-4A17-8014-CBA211708A68}">
      <dgm:prSet/>
      <dgm:spPr/>
      <dgm:t>
        <a:bodyPr/>
        <a:lstStyle/>
        <a:p>
          <a:endParaRPr lang="ru-RU"/>
        </a:p>
      </dgm:t>
    </dgm:pt>
    <dgm:pt modelId="{6C225E0E-FEF9-4374-A165-D2466F44522C}" type="sibTrans" cxnId="{2A22986F-947A-4A17-8014-CBA211708A68}">
      <dgm:prSet/>
      <dgm:spPr/>
      <dgm:t>
        <a:bodyPr/>
        <a:lstStyle/>
        <a:p>
          <a:endParaRPr lang="ru-RU"/>
        </a:p>
      </dgm:t>
    </dgm:pt>
    <dgm:pt modelId="{AD44345B-5C61-40B4-84C0-718EF2F45DCB}" type="pres">
      <dgm:prSet presAssocID="{D432EB8A-6A6E-480A-AEB7-E9444902AA8B}" presName="linear" presStyleCnt="0">
        <dgm:presLayoutVars>
          <dgm:animLvl val="lvl"/>
          <dgm:resizeHandles val="exact"/>
        </dgm:presLayoutVars>
      </dgm:prSet>
      <dgm:spPr/>
      <dgm:t>
        <a:bodyPr/>
        <a:lstStyle/>
        <a:p>
          <a:endParaRPr lang="ru-RU"/>
        </a:p>
      </dgm:t>
    </dgm:pt>
    <dgm:pt modelId="{B69BAA32-36E2-4F42-97E0-F81244C2B65B}" type="pres">
      <dgm:prSet presAssocID="{B5B8FA6B-FF7E-4722-9BA1-F3FE5EFEE0A2}" presName="parentText" presStyleLbl="node1" presStyleIdx="0" presStyleCnt="1" custLinFactNeighborX="606" custLinFactNeighborY="-15510">
        <dgm:presLayoutVars>
          <dgm:chMax val="0"/>
          <dgm:bulletEnabled val="1"/>
        </dgm:presLayoutVars>
      </dgm:prSet>
      <dgm:spPr/>
      <dgm:t>
        <a:bodyPr/>
        <a:lstStyle/>
        <a:p>
          <a:endParaRPr lang="ru-RU"/>
        </a:p>
      </dgm:t>
    </dgm:pt>
  </dgm:ptLst>
  <dgm:cxnLst>
    <dgm:cxn modelId="{A8469A40-BE2B-425E-A380-6C2FCA2A368C}" type="presOf" srcId="{D432EB8A-6A6E-480A-AEB7-E9444902AA8B}" destId="{AD44345B-5C61-40B4-84C0-718EF2F45DCB}" srcOrd="0" destOrd="0" presId="urn:microsoft.com/office/officeart/2005/8/layout/vList2"/>
    <dgm:cxn modelId="{2A22986F-947A-4A17-8014-CBA211708A68}" srcId="{D432EB8A-6A6E-480A-AEB7-E9444902AA8B}" destId="{B5B8FA6B-FF7E-4722-9BA1-F3FE5EFEE0A2}" srcOrd="0" destOrd="0" parTransId="{B40A864F-9A80-49AC-B702-5C4E1BBF1B56}" sibTransId="{6C225E0E-FEF9-4374-A165-D2466F44522C}"/>
    <dgm:cxn modelId="{CFBD2EF9-38F0-48E4-AA07-7B966323B1E0}" type="presOf" srcId="{B5B8FA6B-FF7E-4722-9BA1-F3FE5EFEE0A2}" destId="{B69BAA32-36E2-4F42-97E0-F81244C2B65B}" srcOrd="0" destOrd="0" presId="urn:microsoft.com/office/officeart/2005/8/layout/vList2"/>
    <dgm:cxn modelId="{13C90548-7883-4752-A382-539ACF587345}" type="presParOf" srcId="{AD44345B-5C61-40B4-84C0-718EF2F45DCB}" destId="{B69BAA32-36E2-4F42-97E0-F81244C2B65B}" srcOrd="0" destOrd="0" presId="urn:microsoft.com/office/officeart/2005/8/layout/vList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4.xml><?xml version="1.0" encoding="utf-8"?>
<dgm:dataModel xmlns:dgm="http://schemas.openxmlformats.org/drawingml/2006/diagram" xmlns:a="http://schemas.openxmlformats.org/drawingml/2006/main">
  <dgm:ptLst>
    <dgm:pt modelId="{D432EB8A-6A6E-480A-AEB7-E9444902AA8B}" type="doc">
      <dgm:prSet loTypeId="urn:microsoft.com/office/officeart/2005/8/layout/vList2" loCatId="list" qsTypeId="urn:microsoft.com/office/officeart/2005/8/quickstyle/simple1" qsCatId="simple" csTypeId="urn:microsoft.com/office/officeart/2005/8/colors/accent1_2" csCatId="accent1" phldr="1"/>
      <dgm:spPr/>
      <dgm:t>
        <a:bodyPr/>
        <a:lstStyle/>
        <a:p>
          <a:endParaRPr lang="ru-RU"/>
        </a:p>
      </dgm:t>
    </dgm:pt>
    <dgm:pt modelId="{B5B8FA6B-FF7E-4722-9BA1-F3FE5EFEE0A2}">
      <dgm:prSet phldrT="[Текст]" custT="1"/>
      <dgm:spPr/>
      <dgm:t>
        <a:bodyPr/>
        <a:lstStyle/>
        <a:p>
          <a:r>
            <a:rPr lang="ru-RU" sz="1000"/>
            <a:t>НАЗАД В ГЛАВНОЕ МЕНЮ</a:t>
          </a:r>
        </a:p>
      </dgm:t>
      <dgm:extLst>
        <a:ext uri="{E40237B7-FDA0-4F09-8148-C483321AD2D9}">
          <dgm14:cNvPr xmlns:dgm14="http://schemas.microsoft.com/office/drawing/2010/diagram" id="0" name="">
            <a:hlinkClick xmlns:r="http://schemas.openxmlformats.org/officeDocument/2006/relationships" r:id=""/>
          </dgm14:cNvPr>
        </a:ext>
      </dgm:extLst>
    </dgm:pt>
    <dgm:pt modelId="{B40A864F-9A80-49AC-B702-5C4E1BBF1B56}" type="parTrans" cxnId="{2A22986F-947A-4A17-8014-CBA211708A68}">
      <dgm:prSet/>
      <dgm:spPr/>
      <dgm:t>
        <a:bodyPr/>
        <a:lstStyle/>
        <a:p>
          <a:endParaRPr lang="ru-RU"/>
        </a:p>
      </dgm:t>
    </dgm:pt>
    <dgm:pt modelId="{6C225E0E-FEF9-4374-A165-D2466F44522C}" type="sibTrans" cxnId="{2A22986F-947A-4A17-8014-CBA211708A68}">
      <dgm:prSet/>
      <dgm:spPr/>
      <dgm:t>
        <a:bodyPr/>
        <a:lstStyle/>
        <a:p>
          <a:endParaRPr lang="ru-RU"/>
        </a:p>
      </dgm:t>
    </dgm:pt>
    <dgm:pt modelId="{AD44345B-5C61-40B4-84C0-718EF2F45DCB}" type="pres">
      <dgm:prSet presAssocID="{D432EB8A-6A6E-480A-AEB7-E9444902AA8B}" presName="linear" presStyleCnt="0">
        <dgm:presLayoutVars>
          <dgm:animLvl val="lvl"/>
          <dgm:resizeHandles val="exact"/>
        </dgm:presLayoutVars>
      </dgm:prSet>
      <dgm:spPr/>
      <dgm:t>
        <a:bodyPr/>
        <a:lstStyle/>
        <a:p>
          <a:endParaRPr lang="ru-RU"/>
        </a:p>
      </dgm:t>
    </dgm:pt>
    <dgm:pt modelId="{B69BAA32-36E2-4F42-97E0-F81244C2B65B}" type="pres">
      <dgm:prSet presAssocID="{B5B8FA6B-FF7E-4722-9BA1-F3FE5EFEE0A2}" presName="parentText" presStyleLbl="node1" presStyleIdx="0" presStyleCnt="1" custLinFactNeighborX="606" custLinFactNeighborY="-15510">
        <dgm:presLayoutVars>
          <dgm:chMax val="0"/>
          <dgm:bulletEnabled val="1"/>
        </dgm:presLayoutVars>
      </dgm:prSet>
      <dgm:spPr/>
      <dgm:t>
        <a:bodyPr/>
        <a:lstStyle/>
        <a:p>
          <a:endParaRPr lang="ru-RU"/>
        </a:p>
      </dgm:t>
    </dgm:pt>
  </dgm:ptLst>
  <dgm:cxnLst>
    <dgm:cxn modelId="{B87D0819-304A-4948-A572-10A8F3976C97}" type="presOf" srcId="{D432EB8A-6A6E-480A-AEB7-E9444902AA8B}" destId="{AD44345B-5C61-40B4-84C0-718EF2F45DCB}" srcOrd="0" destOrd="0" presId="urn:microsoft.com/office/officeart/2005/8/layout/vList2"/>
    <dgm:cxn modelId="{5DA78B92-0D50-4B7B-AF89-CD05E3B09AA4}" type="presOf" srcId="{B5B8FA6B-FF7E-4722-9BA1-F3FE5EFEE0A2}" destId="{B69BAA32-36E2-4F42-97E0-F81244C2B65B}" srcOrd="0" destOrd="0" presId="urn:microsoft.com/office/officeart/2005/8/layout/vList2"/>
    <dgm:cxn modelId="{2A22986F-947A-4A17-8014-CBA211708A68}" srcId="{D432EB8A-6A6E-480A-AEB7-E9444902AA8B}" destId="{B5B8FA6B-FF7E-4722-9BA1-F3FE5EFEE0A2}" srcOrd="0" destOrd="0" parTransId="{B40A864F-9A80-49AC-B702-5C4E1BBF1B56}" sibTransId="{6C225E0E-FEF9-4374-A165-D2466F44522C}"/>
    <dgm:cxn modelId="{D8FFDC06-658B-4A8A-A079-4117F1548808}" type="presParOf" srcId="{AD44345B-5C61-40B4-84C0-718EF2F45DCB}" destId="{B69BAA32-36E2-4F42-97E0-F81244C2B65B}" srcOrd="0" destOrd="0" presId="urn:microsoft.com/office/officeart/2005/8/layout/vList2"/>
  </dgm:cxnLst>
  <dgm:bg/>
  <dgm:whole/>
  <dgm:extLst>
    <a:ext uri="http://schemas.microsoft.com/office/drawing/2008/diagram">
      <dsp:dataModelExt xmlns:dsp="http://schemas.microsoft.com/office/drawing/2008/diagram" relId="rId10" minVer="http://schemas.openxmlformats.org/drawingml/2006/diagram"/>
    </a:ext>
  </dgm:extLst>
</dgm:dataModel>
</file>

<file path=xl/diagrams/data25.xml><?xml version="1.0" encoding="utf-8"?>
<dgm:dataModel xmlns:dgm="http://schemas.openxmlformats.org/drawingml/2006/diagram" xmlns:a="http://schemas.openxmlformats.org/drawingml/2006/main">
  <dgm:ptLst>
    <dgm:pt modelId="{D432EB8A-6A6E-480A-AEB7-E9444902AA8B}" type="doc">
      <dgm:prSet loTypeId="urn:microsoft.com/office/officeart/2005/8/layout/vList2" loCatId="list" qsTypeId="urn:microsoft.com/office/officeart/2005/8/quickstyle/simple1" qsCatId="simple" csTypeId="urn:microsoft.com/office/officeart/2005/8/colors/accent1_2" csCatId="accent1" phldr="1"/>
      <dgm:spPr/>
      <dgm:t>
        <a:bodyPr/>
        <a:lstStyle/>
        <a:p>
          <a:endParaRPr lang="ru-RU"/>
        </a:p>
      </dgm:t>
    </dgm:pt>
    <dgm:pt modelId="{B5B8FA6B-FF7E-4722-9BA1-F3FE5EFEE0A2}">
      <dgm:prSet phldrT="[Текст]" custT="1"/>
      <dgm:spPr/>
      <dgm:t>
        <a:bodyPr/>
        <a:lstStyle/>
        <a:p>
          <a:r>
            <a:rPr lang="ru-RU" sz="1000"/>
            <a:t>НАЗАД В ГЛАВНОЕ МЕНЮ</a:t>
          </a:r>
        </a:p>
      </dgm:t>
      <dgm:extLst>
        <a:ext uri="{E40237B7-FDA0-4F09-8148-C483321AD2D9}">
          <dgm14:cNvPr xmlns:dgm14="http://schemas.microsoft.com/office/drawing/2010/diagram" id="0" name="">
            <a:hlinkClick xmlns:r="http://schemas.openxmlformats.org/officeDocument/2006/relationships" r:id=""/>
          </dgm14:cNvPr>
        </a:ext>
      </dgm:extLst>
    </dgm:pt>
    <dgm:pt modelId="{B40A864F-9A80-49AC-B702-5C4E1BBF1B56}" type="parTrans" cxnId="{2A22986F-947A-4A17-8014-CBA211708A68}">
      <dgm:prSet/>
      <dgm:spPr/>
      <dgm:t>
        <a:bodyPr/>
        <a:lstStyle/>
        <a:p>
          <a:endParaRPr lang="ru-RU"/>
        </a:p>
      </dgm:t>
    </dgm:pt>
    <dgm:pt modelId="{6C225E0E-FEF9-4374-A165-D2466F44522C}" type="sibTrans" cxnId="{2A22986F-947A-4A17-8014-CBA211708A68}">
      <dgm:prSet/>
      <dgm:spPr/>
      <dgm:t>
        <a:bodyPr/>
        <a:lstStyle/>
        <a:p>
          <a:endParaRPr lang="ru-RU"/>
        </a:p>
      </dgm:t>
    </dgm:pt>
    <dgm:pt modelId="{AD44345B-5C61-40B4-84C0-718EF2F45DCB}" type="pres">
      <dgm:prSet presAssocID="{D432EB8A-6A6E-480A-AEB7-E9444902AA8B}" presName="linear" presStyleCnt="0">
        <dgm:presLayoutVars>
          <dgm:animLvl val="lvl"/>
          <dgm:resizeHandles val="exact"/>
        </dgm:presLayoutVars>
      </dgm:prSet>
      <dgm:spPr/>
      <dgm:t>
        <a:bodyPr/>
        <a:lstStyle/>
        <a:p>
          <a:endParaRPr lang="ru-RU"/>
        </a:p>
      </dgm:t>
    </dgm:pt>
    <dgm:pt modelId="{B69BAA32-36E2-4F42-97E0-F81244C2B65B}" type="pres">
      <dgm:prSet presAssocID="{B5B8FA6B-FF7E-4722-9BA1-F3FE5EFEE0A2}" presName="parentText" presStyleLbl="node1" presStyleIdx="0" presStyleCnt="1" custLinFactNeighborX="606" custLinFactNeighborY="-15510">
        <dgm:presLayoutVars>
          <dgm:chMax val="0"/>
          <dgm:bulletEnabled val="1"/>
        </dgm:presLayoutVars>
      </dgm:prSet>
      <dgm:spPr/>
      <dgm:t>
        <a:bodyPr/>
        <a:lstStyle/>
        <a:p>
          <a:endParaRPr lang="ru-RU"/>
        </a:p>
      </dgm:t>
    </dgm:pt>
  </dgm:ptLst>
  <dgm:cxnLst>
    <dgm:cxn modelId="{5E005C39-6A13-444D-8BF5-81CBC926E821}" type="presOf" srcId="{B5B8FA6B-FF7E-4722-9BA1-F3FE5EFEE0A2}" destId="{B69BAA32-36E2-4F42-97E0-F81244C2B65B}" srcOrd="0" destOrd="0" presId="urn:microsoft.com/office/officeart/2005/8/layout/vList2"/>
    <dgm:cxn modelId="{59F7511A-F50A-4AAF-B01E-3EAE8CFBBB67}" type="presOf" srcId="{D432EB8A-6A6E-480A-AEB7-E9444902AA8B}" destId="{AD44345B-5C61-40B4-84C0-718EF2F45DCB}" srcOrd="0" destOrd="0" presId="urn:microsoft.com/office/officeart/2005/8/layout/vList2"/>
    <dgm:cxn modelId="{2A22986F-947A-4A17-8014-CBA211708A68}" srcId="{D432EB8A-6A6E-480A-AEB7-E9444902AA8B}" destId="{B5B8FA6B-FF7E-4722-9BA1-F3FE5EFEE0A2}" srcOrd="0" destOrd="0" parTransId="{B40A864F-9A80-49AC-B702-5C4E1BBF1B56}" sibTransId="{6C225E0E-FEF9-4374-A165-D2466F44522C}"/>
    <dgm:cxn modelId="{E5B8DDBE-0CF5-4C96-A4D8-100965A34420}" type="presParOf" srcId="{AD44345B-5C61-40B4-84C0-718EF2F45DCB}" destId="{B69BAA32-36E2-4F42-97E0-F81244C2B65B}" srcOrd="0" destOrd="0" presId="urn:microsoft.com/office/officeart/2005/8/layout/vList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6.xml><?xml version="1.0" encoding="utf-8"?>
<dgm:dataModel xmlns:dgm="http://schemas.openxmlformats.org/drawingml/2006/diagram" xmlns:a="http://schemas.openxmlformats.org/drawingml/2006/main">
  <dgm:ptLst>
    <dgm:pt modelId="{D432EB8A-6A6E-480A-AEB7-E9444902AA8B}" type="doc">
      <dgm:prSet loTypeId="urn:microsoft.com/office/officeart/2005/8/layout/vList2" loCatId="list" qsTypeId="urn:microsoft.com/office/officeart/2005/8/quickstyle/simple1" qsCatId="simple" csTypeId="urn:microsoft.com/office/officeart/2005/8/colors/accent1_2" csCatId="accent1" phldr="1"/>
      <dgm:spPr/>
      <dgm:t>
        <a:bodyPr/>
        <a:lstStyle/>
        <a:p>
          <a:endParaRPr lang="ru-RU"/>
        </a:p>
      </dgm:t>
    </dgm:pt>
    <dgm:pt modelId="{B5B8FA6B-FF7E-4722-9BA1-F3FE5EFEE0A2}">
      <dgm:prSet phldrT="[Текст]" custT="1"/>
      <dgm:spPr/>
      <dgm:t>
        <a:bodyPr/>
        <a:lstStyle/>
        <a:p>
          <a:r>
            <a:rPr lang="ru-RU" sz="1000"/>
            <a:t>НАЗАД В ГЛАВНОЕ МЕНЮ</a:t>
          </a:r>
        </a:p>
      </dgm:t>
      <dgm:extLst>
        <a:ext uri="{E40237B7-FDA0-4F09-8148-C483321AD2D9}">
          <dgm14:cNvPr xmlns:dgm14="http://schemas.microsoft.com/office/drawing/2010/diagram" id="0" name="">
            <a:hlinkClick xmlns:r="http://schemas.openxmlformats.org/officeDocument/2006/relationships" r:id=""/>
          </dgm14:cNvPr>
        </a:ext>
      </dgm:extLst>
    </dgm:pt>
    <dgm:pt modelId="{B40A864F-9A80-49AC-B702-5C4E1BBF1B56}" type="parTrans" cxnId="{2A22986F-947A-4A17-8014-CBA211708A68}">
      <dgm:prSet/>
      <dgm:spPr/>
      <dgm:t>
        <a:bodyPr/>
        <a:lstStyle/>
        <a:p>
          <a:endParaRPr lang="ru-RU"/>
        </a:p>
      </dgm:t>
    </dgm:pt>
    <dgm:pt modelId="{6C225E0E-FEF9-4374-A165-D2466F44522C}" type="sibTrans" cxnId="{2A22986F-947A-4A17-8014-CBA211708A68}">
      <dgm:prSet/>
      <dgm:spPr/>
      <dgm:t>
        <a:bodyPr/>
        <a:lstStyle/>
        <a:p>
          <a:endParaRPr lang="ru-RU"/>
        </a:p>
      </dgm:t>
    </dgm:pt>
    <dgm:pt modelId="{AD44345B-5C61-40B4-84C0-718EF2F45DCB}" type="pres">
      <dgm:prSet presAssocID="{D432EB8A-6A6E-480A-AEB7-E9444902AA8B}" presName="linear" presStyleCnt="0">
        <dgm:presLayoutVars>
          <dgm:animLvl val="lvl"/>
          <dgm:resizeHandles val="exact"/>
        </dgm:presLayoutVars>
      </dgm:prSet>
      <dgm:spPr/>
      <dgm:t>
        <a:bodyPr/>
        <a:lstStyle/>
        <a:p>
          <a:endParaRPr lang="ru-RU"/>
        </a:p>
      </dgm:t>
    </dgm:pt>
    <dgm:pt modelId="{B69BAA32-36E2-4F42-97E0-F81244C2B65B}" type="pres">
      <dgm:prSet presAssocID="{B5B8FA6B-FF7E-4722-9BA1-F3FE5EFEE0A2}" presName="parentText" presStyleLbl="node1" presStyleIdx="0" presStyleCnt="1" custLinFactNeighborX="606" custLinFactNeighborY="-15510">
        <dgm:presLayoutVars>
          <dgm:chMax val="0"/>
          <dgm:bulletEnabled val="1"/>
        </dgm:presLayoutVars>
      </dgm:prSet>
      <dgm:spPr/>
      <dgm:t>
        <a:bodyPr/>
        <a:lstStyle/>
        <a:p>
          <a:endParaRPr lang="ru-RU"/>
        </a:p>
      </dgm:t>
    </dgm:pt>
  </dgm:ptLst>
  <dgm:cxnLst>
    <dgm:cxn modelId="{107C0B39-C513-44F6-8B4E-7C7B59247995}" type="presOf" srcId="{D432EB8A-6A6E-480A-AEB7-E9444902AA8B}" destId="{AD44345B-5C61-40B4-84C0-718EF2F45DCB}" srcOrd="0" destOrd="0" presId="urn:microsoft.com/office/officeart/2005/8/layout/vList2"/>
    <dgm:cxn modelId="{2A22986F-947A-4A17-8014-CBA211708A68}" srcId="{D432EB8A-6A6E-480A-AEB7-E9444902AA8B}" destId="{B5B8FA6B-FF7E-4722-9BA1-F3FE5EFEE0A2}" srcOrd="0" destOrd="0" parTransId="{B40A864F-9A80-49AC-B702-5C4E1BBF1B56}" sibTransId="{6C225E0E-FEF9-4374-A165-D2466F44522C}"/>
    <dgm:cxn modelId="{8C545CE8-8293-4C75-BA2C-FF22B7734ED4}" type="presOf" srcId="{B5B8FA6B-FF7E-4722-9BA1-F3FE5EFEE0A2}" destId="{B69BAA32-36E2-4F42-97E0-F81244C2B65B}" srcOrd="0" destOrd="0" presId="urn:microsoft.com/office/officeart/2005/8/layout/vList2"/>
    <dgm:cxn modelId="{1CB78C28-67BF-494B-A821-EA17B03738BA}" type="presParOf" srcId="{AD44345B-5C61-40B4-84C0-718EF2F45DCB}" destId="{B69BAA32-36E2-4F42-97E0-F81244C2B65B}" srcOrd="0" destOrd="0" presId="urn:microsoft.com/office/officeart/2005/8/layout/vList2"/>
  </dgm:cxnLst>
  <dgm:bg/>
  <dgm:whole/>
  <dgm:extLst>
    <a:ext uri="http://schemas.microsoft.com/office/drawing/2008/diagram">
      <dsp:dataModelExt xmlns:dsp="http://schemas.microsoft.com/office/drawing/2008/diagram" relId="rId10" minVer="http://schemas.openxmlformats.org/drawingml/2006/diagram"/>
    </a:ext>
  </dgm:extLst>
</dgm:dataModel>
</file>

<file path=xl/diagrams/data27.xml><?xml version="1.0" encoding="utf-8"?>
<dgm:dataModel xmlns:dgm="http://schemas.openxmlformats.org/drawingml/2006/diagram" xmlns:a="http://schemas.openxmlformats.org/drawingml/2006/main">
  <dgm:ptLst>
    <dgm:pt modelId="{D432EB8A-6A6E-480A-AEB7-E9444902AA8B}" type="doc">
      <dgm:prSet loTypeId="urn:microsoft.com/office/officeart/2005/8/layout/vList2" loCatId="list" qsTypeId="urn:microsoft.com/office/officeart/2005/8/quickstyle/simple1" qsCatId="simple" csTypeId="urn:microsoft.com/office/officeart/2005/8/colors/accent1_2" csCatId="accent1" phldr="1"/>
      <dgm:spPr/>
      <dgm:t>
        <a:bodyPr/>
        <a:lstStyle/>
        <a:p>
          <a:endParaRPr lang="ru-RU"/>
        </a:p>
      </dgm:t>
    </dgm:pt>
    <dgm:pt modelId="{B5B8FA6B-FF7E-4722-9BA1-F3FE5EFEE0A2}">
      <dgm:prSet phldrT="[Текст]" custT="1"/>
      <dgm:spPr/>
      <dgm:t>
        <a:bodyPr/>
        <a:lstStyle/>
        <a:p>
          <a:r>
            <a:rPr lang="ru-RU" sz="1000"/>
            <a:t>НАЗАД В ГЛАВНОЕ МЕНЮ</a:t>
          </a:r>
        </a:p>
      </dgm:t>
      <dgm:extLst>
        <a:ext uri="{E40237B7-FDA0-4F09-8148-C483321AD2D9}">
          <dgm14:cNvPr xmlns:dgm14="http://schemas.microsoft.com/office/drawing/2010/diagram" id="0" name="">
            <a:hlinkClick xmlns:r="http://schemas.openxmlformats.org/officeDocument/2006/relationships" r:id=""/>
          </dgm14:cNvPr>
        </a:ext>
      </dgm:extLst>
    </dgm:pt>
    <dgm:pt modelId="{B40A864F-9A80-49AC-B702-5C4E1BBF1B56}" type="parTrans" cxnId="{2A22986F-947A-4A17-8014-CBA211708A68}">
      <dgm:prSet/>
      <dgm:spPr/>
      <dgm:t>
        <a:bodyPr/>
        <a:lstStyle/>
        <a:p>
          <a:endParaRPr lang="ru-RU"/>
        </a:p>
      </dgm:t>
    </dgm:pt>
    <dgm:pt modelId="{6C225E0E-FEF9-4374-A165-D2466F44522C}" type="sibTrans" cxnId="{2A22986F-947A-4A17-8014-CBA211708A68}">
      <dgm:prSet/>
      <dgm:spPr/>
      <dgm:t>
        <a:bodyPr/>
        <a:lstStyle/>
        <a:p>
          <a:endParaRPr lang="ru-RU"/>
        </a:p>
      </dgm:t>
    </dgm:pt>
    <dgm:pt modelId="{AD44345B-5C61-40B4-84C0-718EF2F45DCB}" type="pres">
      <dgm:prSet presAssocID="{D432EB8A-6A6E-480A-AEB7-E9444902AA8B}" presName="linear" presStyleCnt="0">
        <dgm:presLayoutVars>
          <dgm:animLvl val="lvl"/>
          <dgm:resizeHandles val="exact"/>
        </dgm:presLayoutVars>
      </dgm:prSet>
      <dgm:spPr/>
      <dgm:t>
        <a:bodyPr/>
        <a:lstStyle/>
        <a:p>
          <a:endParaRPr lang="ru-RU"/>
        </a:p>
      </dgm:t>
    </dgm:pt>
    <dgm:pt modelId="{B69BAA32-36E2-4F42-97E0-F81244C2B65B}" type="pres">
      <dgm:prSet presAssocID="{B5B8FA6B-FF7E-4722-9BA1-F3FE5EFEE0A2}" presName="parentText" presStyleLbl="node1" presStyleIdx="0" presStyleCnt="1" custLinFactNeighborX="606" custLinFactNeighborY="-15510">
        <dgm:presLayoutVars>
          <dgm:chMax val="0"/>
          <dgm:bulletEnabled val="1"/>
        </dgm:presLayoutVars>
      </dgm:prSet>
      <dgm:spPr/>
      <dgm:t>
        <a:bodyPr/>
        <a:lstStyle/>
        <a:p>
          <a:endParaRPr lang="ru-RU"/>
        </a:p>
      </dgm:t>
    </dgm:pt>
  </dgm:ptLst>
  <dgm:cxnLst>
    <dgm:cxn modelId="{2A22986F-947A-4A17-8014-CBA211708A68}" srcId="{D432EB8A-6A6E-480A-AEB7-E9444902AA8B}" destId="{B5B8FA6B-FF7E-4722-9BA1-F3FE5EFEE0A2}" srcOrd="0" destOrd="0" parTransId="{B40A864F-9A80-49AC-B702-5C4E1BBF1B56}" sibTransId="{6C225E0E-FEF9-4374-A165-D2466F44522C}"/>
    <dgm:cxn modelId="{E82CFBA3-ED89-4A79-9597-4EE1538997A7}" type="presOf" srcId="{B5B8FA6B-FF7E-4722-9BA1-F3FE5EFEE0A2}" destId="{B69BAA32-36E2-4F42-97E0-F81244C2B65B}" srcOrd="0" destOrd="0" presId="urn:microsoft.com/office/officeart/2005/8/layout/vList2"/>
    <dgm:cxn modelId="{63265AF1-45C2-4C30-9AC6-5F39B7918923}" type="presOf" srcId="{D432EB8A-6A6E-480A-AEB7-E9444902AA8B}" destId="{AD44345B-5C61-40B4-84C0-718EF2F45DCB}" srcOrd="0" destOrd="0" presId="urn:microsoft.com/office/officeart/2005/8/layout/vList2"/>
    <dgm:cxn modelId="{0559BE02-28FA-45C3-91E5-462CA7BEBA91}" type="presParOf" srcId="{AD44345B-5C61-40B4-84C0-718EF2F45DCB}" destId="{B69BAA32-36E2-4F42-97E0-F81244C2B65B}" srcOrd="0" destOrd="0" presId="urn:microsoft.com/office/officeart/2005/8/layout/vList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8.xml><?xml version="1.0" encoding="utf-8"?>
<dgm:dataModel xmlns:dgm="http://schemas.openxmlformats.org/drawingml/2006/diagram" xmlns:a="http://schemas.openxmlformats.org/drawingml/2006/main">
  <dgm:ptLst>
    <dgm:pt modelId="{D432EB8A-6A6E-480A-AEB7-E9444902AA8B}" type="doc">
      <dgm:prSet loTypeId="urn:microsoft.com/office/officeart/2005/8/layout/vList2" loCatId="list" qsTypeId="urn:microsoft.com/office/officeart/2005/8/quickstyle/simple1" qsCatId="simple" csTypeId="urn:microsoft.com/office/officeart/2005/8/colors/accent1_2" csCatId="accent1" phldr="1"/>
      <dgm:spPr/>
      <dgm:t>
        <a:bodyPr/>
        <a:lstStyle/>
        <a:p>
          <a:endParaRPr lang="ru-RU"/>
        </a:p>
      </dgm:t>
    </dgm:pt>
    <dgm:pt modelId="{B5B8FA6B-FF7E-4722-9BA1-F3FE5EFEE0A2}">
      <dgm:prSet phldrT="[Текст]" custT="1"/>
      <dgm:spPr/>
      <dgm:t>
        <a:bodyPr/>
        <a:lstStyle/>
        <a:p>
          <a:r>
            <a:rPr lang="ru-RU" sz="1000"/>
            <a:t>НАЗАД В ГЛАВНОЕ МЕНЮ</a:t>
          </a:r>
        </a:p>
      </dgm:t>
      <dgm:extLst>
        <a:ext uri="{E40237B7-FDA0-4F09-8148-C483321AD2D9}">
          <dgm14:cNvPr xmlns:dgm14="http://schemas.microsoft.com/office/drawing/2010/diagram" id="0" name="">
            <a:hlinkClick xmlns:r="http://schemas.openxmlformats.org/officeDocument/2006/relationships" r:id=""/>
          </dgm14:cNvPr>
        </a:ext>
      </dgm:extLst>
    </dgm:pt>
    <dgm:pt modelId="{B40A864F-9A80-49AC-B702-5C4E1BBF1B56}" type="parTrans" cxnId="{2A22986F-947A-4A17-8014-CBA211708A68}">
      <dgm:prSet/>
      <dgm:spPr/>
      <dgm:t>
        <a:bodyPr/>
        <a:lstStyle/>
        <a:p>
          <a:endParaRPr lang="ru-RU"/>
        </a:p>
      </dgm:t>
    </dgm:pt>
    <dgm:pt modelId="{6C225E0E-FEF9-4374-A165-D2466F44522C}" type="sibTrans" cxnId="{2A22986F-947A-4A17-8014-CBA211708A68}">
      <dgm:prSet/>
      <dgm:spPr/>
      <dgm:t>
        <a:bodyPr/>
        <a:lstStyle/>
        <a:p>
          <a:endParaRPr lang="ru-RU"/>
        </a:p>
      </dgm:t>
    </dgm:pt>
    <dgm:pt modelId="{AD44345B-5C61-40B4-84C0-718EF2F45DCB}" type="pres">
      <dgm:prSet presAssocID="{D432EB8A-6A6E-480A-AEB7-E9444902AA8B}" presName="linear" presStyleCnt="0">
        <dgm:presLayoutVars>
          <dgm:animLvl val="lvl"/>
          <dgm:resizeHandles val="exact"/>
        </dgm:presLayoutVars>
      </dgm:prSet>
      <dgm:spPr/>
      <dgm:t>
        <a:bodyPr/>
        <a:lstStyle/>
        <a:p>
          <a:endParaRPr lang="ru-RU"/>
        </a:p>
      </dgm:t>
    </dgm:pt>
    <dgm:pt modelId="{B69BAA32-36E2-4F42-97E0-F81244C2B65B}" type="pres">
      <dgm:prSet presAssocID="{B5B8FA6B-FF7E-4722-9BA1-F3FE5EFEE0A2}" presName="parentText" presStyleLbl="node1" presStyleIdx="0" presStyleCnt="1" custLinFactNeighborX="606" custLinFactNeighborY="-15510">
        <dgm:presLayoutVars>
          <dgm:chMax val="0"/>
          <dgm:bulletEnabled val="1"/>
        </dgm:presLayoutVars>
      </dgm:prSet>
      <dgm:spPr/>
      <dgm:t>
        <a:bodyPr/>
        <a:lstStyle/>
        <a:p>
          <a:endParaRPr lang="ru-RU"/>
        </a:p>
      </dgm:t>
    </dgm:pt>
  </dgm:ptLst>
  <dgm:cxnLst>
    <dgm:cxn modelId="{D2A229F9-DF9B-4C4A-AB09-51BF1877D0AB}" type="presOf" srcId="{B5B8FA6B-FF7E-4722-9BA1-F3FE5EFEE0A2}" destId="{B69BAA32-36E2-4F42-97E0-F81244C2B65B}" srcOrd="0" destOrd="0" presId="urn:microsoft.com/office/officeart/2005/8/layout/vList2"/>
    <dgm:cxn modelId="{2A22986F-947A-4A17-8014-CBA211708A68}" srcId="{D432EB8A-6A6E-480A-AEB7-E9444902AA8B}" destId="{B5B8FA6B-FF7E-4722-9BA1-F3FE5EFEE0A2}" srcOrd="0" destOrd="0" parTransId="{B40A864F-9A80-49AC-B702-5C4E1BBF1B56}" sibTransId="{6C225E0E-FEF9-4374-A165-D2466F44522C}"/>
    <dgm:cxn modelId="{5B302377-8920-43D1-847F-C5E36C2C21AE}" type="presOf" srcId="{D432EB8A-6A6E-480A-AEB7-E9444902AA8B}" destId="{AD44345B-5C61-40B4-84C0-718EF2F45DCB}" srcOrd="0" destOrd="0" presId="urn:microsoft.com/office/officeart/2005/8/layout/vList2"/>
    <dgm:cxn modelId="{7714CB41-A171-4890-A250-0D7990613CE1}" type="presParOf" srcId="{AD44345B-5C61-40B4-84C0-718EF2F45DCB}" destId="{B69BAA32-36E2-4F42-97E0-F81244C2B65B}" srcOrd="0" destOrd="0" presId="urn:microsoft.com/office/officeart/2005/8/layout/vList2"/>
  </dgm:cxnLst>
  <dgm:bg/>
  <dgm:whole/>
  <dgm:extLst>
    <a:ext uri="http://schemas.microsoft.com/office/drawing/2008/diagram">
      <dsp:dataModelExt xmlns:dsp="http://schemas.microsoft.com/office/drawing/2008/diagram" relId="rId10" minVer="http://schemas.openxmlformats.org/drawingml/2006/diagram"/>
    </a:ext>
  </dgm:extLst>
</dgm:dataModel>
</file>

<file path=xl/diagrams/data29.xml><?xml version="1.0" encoding="utf-8"?>
<dgm:dataModel xmlns:dgm="http://schemas.openxmlformats.org/drawingml/2006/diagram" xmlns:a="http://schemas.openxmlformats.org/drawingml/2006/main">
  <dgm:ptLst>
    <dgm:pt modelId="{D432EB8A-6A6E-480A-AEB7-E9444902AA8B}" type="doc">
      <dgm:prSet loTypeId="urn:microsoft.com/office/officeart/2005/8/layout/vList2" loCatId="list" qsTypeId="urn:microsoft.com/office/officeart/2005/8/quickstyle/simple1" qsCatId="simple" csTypeId="urn:microsoft.com/office/officeart/2005/8/colors/accent1_2" csCatId="accent1" phldr="1"/>
      <dgm:spPr/>
      <dgm:t>
        <a:bodyPr/>
        <a:lstStyle/>
        <a:p>
          <a:endParaRPr lang="ru-RU"/>
        </a:p>
      </dgm:t>
    </dgm:pt>
    <dgm:pt modelId="{B5B8FA6B-FF7E-4722-9BA1-F3FE5EFEE0A2}">
      <dgm:prSet phldrT="[Текст]" custT="1"/>
      <dgm:spPr/>
      <dgm:t>
        <a:bodyPr/>
        <a:lstStyle/>
        <a:p>
          <a:r>
            <a:rPr lang="ru-RU" sz="1000"/>
            <a:t>НАЗАД В ГЛАВНОЕ МЕНЮ</a:t>
          </a:r>
        </a:p>
      </dgm:t>
      <dgm:extLst>
        <a:ext uri="{E40237B7-FDA0-4F09-8148-C483321AD2D9}">
          <dgm14:cNvPr xmlns:dgm14="http://schemas.microsoft.com/office/drawing/2010/diagram" id="0" name="">
            <a:hlinkClick xmlns:r="http://schemas.openxmlformats.org/officeDocument/2006/relationships" r:id=""/>
          </dgm14:cNvPr>
        </a:ext>
      </dgm:extLst>
    </dgm:pt>
    <dgm:pt modelId="{B40A864F-9A80-49AC-B702-5C4E1BBF1B56}" type="parTrans" cxnId="{2A22986F-947A-4A17-8014-CBA211708A68}">
      <dgm:prSet/>
      <dgm:spPr/>
      <dgm:t>
        <a:bodyPr/>
        <a:lstStyle/>
        <a:p>
          <a:endParaRPr lang="ru-RU"/>
        </a:p>
      </dgm:t>
    </dgm:pt>
    <dgm:pt modelId="{6C225E0E-FEF9-4374-A165-D2466F44522C}" type="sibTrans" cxnId="{2A22986F-947A-4A17-8014-CBA211708A68}">
      <dgm:prSet/>
      <dgm:spPr/>
      <dgm:t>
        <a:bodyPr/>
        <a:lstStyle/>
        <a:p>
          <a:endParaRPr lang="ru-RU"/>
        </a:p>
      </dgm:t>
    </dgm:pt>
    <dgm:pt modelId="{AD44345B-5C61-40B4-84C0-718EF2F45DCB}" type="pres">
      <dgm:prSet presAssocID="{D432EB8A-6A6E-480A-AEB7-E9444902AA8B}" presName="linear" presStyleCnt="0">
        <dgm:presLayoutVars>
          <dgm:animLvl val="lvl"/>
          <dgm:resizeHandles val="exact"/>
        </dgm:presLayoutVars>
      </dgm:prSet>
      <dgm:spPr/>
      <dgm:t>
        <a:bodyPr/>
        <a:lstStyle/>
        <a:p>
          <a:endParaRPr lang="ru-RU"/>
        </a:p>
      </dgm:t>
    </dgm:pt>
    <dgm:pt modelId="{B69BAA32-36E2-4F42-97E0-F81244C2B65B}" type="pres">
      <dgm:prSet presAssocID="{B5B8FA6B-FF7E-4722-9BA1-F3FE5EFEE0A2}" presName="parentText" presStyleLbl="node1" presStyleIdx="0" presStyleCnt="1" custLinFactNeighborX="606" custLinFactNeighborY="-15510">
        <dgm:presLayoutVars>
          <dgm:chMax val="0"/>
          <dgm:bulletEnabled val="1"/>
        </dgm:presLayoutVars>
      </dgm:prSet>
      <dgm:spPr/>
      <dgm:t>
        <a:bodyPr/>
        <a:lstStyle/>
        <a:p>
          <a:endParaRPr lang="ru-RU"/>
        </a:p>
      </dgm:t>
    </dgm:pt>
  </dgm:ptLst>
  <dgm:cxnLst>
    <dgm:cxn modelId="{E5F8F543-C045-4C2C-AB02-E2A739803E31}" type="presOf" srcId="{D432EB8A-6A6E-480A-AEB7-E9444902AA8B}" destId="{AD44345B-5C61-40B4-84C0-718EF2F45DCB}" srcOrd="0" destOrd="0" presId="urn:microsoft.com/office/officeart/2005/8/layout/vList2"/>
    <dgm:cxn modelId="{2A22986F-947A-4A17-8014-CBA211708A68}" srcId="{D432EB8A-6A6E-480A-AEB7-E9444902AA8B}" destId="{B5B8FA6B-FF7E-4722-9BA1-F3FE5EFEE0A2}" srcOrd="0" destOrd="0" parTransId="{B40A864F-9A80-49AC-B702-5C4E1BBF1B56}" sibTransId="{6C225E0E-FEF9-4374-A165-D2466F44522C}"/>
    <dgm:cxn modelId="{D0F25C8E-D57D-486B-ACEB-99C52CDBA2B0}" type="presOf" srcId="{B5B8FA6B-FF7E-4722-9BA1-F3FE5EFEE0A2}" destId="{B69BAA32-36E2-4F42-97E0-F81244C2B65B}" srcOrd="0" destOrd="0" presId="urn:microsoft.com/office/officeart/2005/8/layout/vList2"/>
    <dgm:cxn modelId="{18582A73-9D67-43E7-BC4E-517CC616A7C1}" type="presParOf" srcId="{AD44345B-5C61-40B4-84C0-718EF2F45DCB}" destId="{B69BAA32-36E2-4F42-97E0-F81244C2B65B}" srcOrd="0" destOrd="0" presId="urn:microsoft.com/office/officeart/2005/8/layout/vList2"/>
  </dgm:cxnLst>
  <dgm:bg/>
  <dgm:whole/>
  <dgm:extLst>
    <a:ext uri="http://schemas.microsoft.com/office/drawing/2008/diagram">
      <dsp:dataModelExt xmlns:dsp="http://schemas.microsoft.com/office/drawing/2008/diagram" relId="rId16"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D432EB8A-6A6E-480A-AEB7-E9444902AA8B}" type="doc">
      <dgm:prSet loTypeId="urn:microsoft.com/office/officeart/2005/8/layout/vList2" loCatId="list" qsTypeId="urn:microsoft.com/office/officeart/2005/8/quickstyle/simple1" qsCatId="simple" csTypeId="urn:microsoft.com/office/officeart/2005/8/colors/accent1_2" csCatId="accent1" phldr="1"/>
      <dgm:spPr/>
      <dgm:t>
        <a:bodyPr/>
        <a:lstStyle/>
        <a:p>
          <a:endParaRPr lang="ru-RU"/>
        </a:p>
      </dgm:t>
    </dgm:pt>
    <dgm:pt modelId="{B5B8FA6B-FF7E-4722-9BA1-F3FE5EFEE0A2}">
      <dgm:prSet phldrT="[Текст]" custT="1"/>
      <dgm:spPr/>
      <dgm:t>
        <a:bodyPr/>
        <a:lstStyle/>
        <a:p>
          <a:r>
            <a:rPr lang="ru-RU" sz="1000"/>
            <a:t>НАЗАД В ГЛАВНОЕ МЕНЮ</a:t>
          </a:r>
        </a:p>
      </dgm:t>
      <dgm:extLst>
        <a:ext uri="{E40237B7-FDA0-4F09-8148-C483321AD2D9}">
          <dgm14:cNvPr xmlns:dgm14="http://schemas.microsoft.com/office/drawing/2010/diagram" id="0" name="">
            <a:hlinkClick xmlns:r="http://schemas.openxmlformats.org/officeDocument/2006/relationships" r:id=""/>
          </dgm14:cNvPr>
        </a:ext>
      </dgm:extLst>
    </dgm:pt>
    <dgm:pt modelId="{B40A864F-9A80-49AC-B702-5C4E1BBF1B56}" type="parTrans" cxnId="{2A22986F-947A-4A17-8014-CBA211708A68}">
      <dgm:prSet/>
      <dgm:spPr/>
      <dgm:t>
        <a:bodyPr/>
        <a:lstStyle/>
        <a:p>
          <a:endParaRPr lang="ru-RU"/>
        </a:p>
      </dgm:t>
    </dgm:pt>
    <dgm:pt modelId="{6C225E0E-FEF9-4374-A165-D2466F44522C}" type="sibTrans" cxnId="{2A22986F-947A-4A17-8014-CBA211708A68}">
      <dgm:prSet/>
      <dgm:spPr/>
      <dgm:t>
        <a:bodyPr/>
        <a:lstStyle/>
        <a:p>
          <a:endParaRPr lang="ru-RU"/>
        </a:p>
      </dgm:t>
    </dgm:pt>
    <dgm:pt modelId="{AD44345B-5C61-40B4-84C0-718EF2F45DCB}" type="pres">
      <dgm:prSet presAssocID="{D432EB8A-6A6E-480A-AEB7-E9444902AA8B}" presName="linear" presStyleCnt="0">
        <dgm:presLayoutVars>
          <dgm:animLvl val="lvl"/>
          <dgm:resizeHandles val="exact"/>
        </dgm:presLayoutVars>
      </dgm:prSet>
      <dgm:spPr/>
      <dgm:t>
        <a:bodyPr/>
        <a:lstStyle/>
        <a:p>
          <a:endParaRPr lang="ru-RU"/>
        </a:p>
      </dgm:t>
    </dgm:pt>
    <dgm:pt modelId="{B69BAA32-36E2-4F42-97E0-F81244C2B65B}" type="pres">
      <dgm:prSet presAssocID="{B5B8FA6B-FF7E-4722-9BA1-F3FE5EFEE0A2}" presName="parentText" presStyleLbl="node1" presStyleIdx="0" presStyleCnt="1" custLinFactNeighborX="606" custLinFactNeighborY="-15510">
        <dgm:presLayoutVars>
          <dgm:chMax val="0"/>
          <dgm:bulletEnabled val="1"/>
        </dgm:presLayoutVars>
      </dgm:prSet>
      <dgm:spPr/>
      <dgm:t>
        <a:bodyPr/>
        <a:lstStyle/>
        <a:p>
          <a:endParaRPr lang="ru-RU"/>
        </a:p>
      </dgm:t>
    </dgm:pt>
  </dgm:ptLst>
  <dgm:cxnLst>
    <dgm:cxn modelId="{D77CCCCD-45CE-4AB1-9383-363FAE757DC5}" type="presOf" srcId="{B5B8FA6B-FF7E-4722-9BA1-F3FE5EFEE0A2}" destId="{B69BAA32-36E2-4F42-97E0-F81244C2B65B}" srcOrd="0" destOrd="0" presId="urn:microsoft.com/office/officeart/2005/8/layout/vList2"/>
    <dgm:cxn modelId="{AB424BEE-6878-4B8A-BB0D-974EF1493829}" type="presOf" srcId="{D432EB8A-6A6E-480A-AEB7-E9444902AA8B}" destId="{AD44345B-5C61-40B4-84C0-718EF2F45DCB}" srcOrd="0" destOrd="0" presId="urn:microsoft.com/office/officeart/2005/8/layout/vList2"/>
    <dgm:cxn modelId="{2A22986F-947A-4A17-8014-CBA211708A68}" srcId="{D432EB8A-6A6E-480A-AEB7-E9444902AA8B}" destId="{B5B8FA6B-FF7E-4722-9BA1-F3FE5EFEE0A2}" srcOrd="0" destOrd="0" parTransId="{B40A864F-9A80-49AC-B702-5C4E1BBF1B56}" sibTransId="{6C225E0E-FEF9-4374-A165-D2466F44522C}"/>
    <dgm:cxn modelId="{42CB4902-1312-4731-9122-3EC743133F7C}" type="presParOf" srcId="{AD44345B-5C61-40B4-84C0-718EF2F45DCB}" destId="{B69BAA32-36E2-4F42-97E0-F81244C2B65B}" srcOrd="0" destOrd="0" presId="urn:microsoft.com/office/officeart/2005/8/layout/vList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30.xml><?xml version="1.0" encoding="utf-8"?>
<dgm:dataModel xmlns:dgm="http://schemas.openxmlformats.org/drawingml/2006/diagram" xmlns:a="http://schemas.openxmlformats.org/drawingml/2006/main">
  <dgm:ptLst>
    <dgm:pt modelId="{D432EB8A-6A6E-480A-AEB7-E9444902AA8B}" type="doc">
      <dgm:prSet loTypeId="urn:microsoft.com/office/officeart/2005/8/layout/vList2" loCatId="list" qsTypeId="urn:microsoft.com/office/officeart/2005/8/quickstyle/simple1" qsCatId="simple" csTypeId="urn:microsoft.com/office/officeart/2005/8/colors/accent1_2" csCatId="accent1" phldr="1"/>
      <dgm:spPr/>
      <dgm:t>
        <a:bodyPr/>
        <a:lstStyle/>
        <a:p>
          <a:endParaRPr lang="ru-RU"/>
        </a:p>
      </dgm:t>
    </dgm:pt>
    <dgm:pt modelId="{B5B8FA6B-FF7E-4722-9BA1-F3FE5EFEE0A2}">
      <dgm:prSet phldrT="[Текст]" custT="1"/>
      <dgm:spPr/>
      <dgm:t>
        <a:bodyPr/>
        <a:lstStyle/>
        <a:p>
          <a:r>
            <a:rPr lang="ru-RU" sz="1000"/>
            <a:t>НАЗАД В ГЛАВНОЕ МЕНЮ</a:t>
          </a:r>
        </a:p>
      </dgm:t>
      <dgm:extLst>
        <a:ext uri="{E40237B7-FDA0-4F09-8148-C483321AD2D9}">
          <dgm14:cNvPr xmlns:dgm14="http://schemas.microsoft.com/office/drawing/2010/diagram" id="0" name="">
            <a:hlinkClick xmlns:r="http://schemas.openxmlformats.org/officeDocument/2006/relationships" r:id=""/>
          </dgm14:cNvPr>
        </a:ext>
      </dgm:extLst>
    </dgm:pt>
    <dgm:pt modelId="{B40A864F-9A80-49AC-B702-5C4E1BBF1B56}" type="parTrans" cxnId="{2A22986F-947A-4A17-8014-CBA211708A68}">
      <dgm:prSet/>
      <dgm:spPr/>
      <dgm:t>
        <a:bodyPr/>
        <a:lstStyle/>
        <a:p>
          <a:endParaRPr lang="ru-RU"/>
        </a:p>
      </dgm:t>
    </dgm:pt>
    <dgm:pt modelId="{6C225E0E-FEF9-4374-A165-D2466F44522C}" type="sibTrans" cxnId="{2A22986F-947A-4A17-8014-CBA211708A68}">
      <dgm:prSet/>
      <dgm:spPr/>
      <dgm:t>
        <a:bodyPr/>
        <a:lstStyle/>
        <a:p>
          <a:endParaRPr lang="ru-RU"/>
        </a:p>
      </dgm:t>
    </dgm:pt>
    <dgm:pt modelId="{AD44345B-5C61-40B4-84C0-718EF2F45DCB}" type="pres">
      <dgm:prSet presAssocID="{D432EB8A-6A6E-480A-AEB7-E9444902AA8B}" presName="linear" presStyleCnt="0">
        <dgm:presLayoutVars>
          <dgm:animLvl val="lvl"/>
          <dgm:resizeHandles val="exact"/>
        </dgm:presLayoutVars>
      </dgm:prSet>
      <dgm:spPr/>
      <dgm:t>
        <a:bodyPr/>
        <a:lstStyle/>
        <a:p>
          <a:endParaRPr lang="ru-RU"/>
        </a:p>
      </dgm:t>
    </dgm:pt>
    <dgm:pt modelId="{B69BAA32-36E2-4F42-97E0-F81244C2B65B}" type="pres">
      <dgm:prSet presAssocID="{B5B8FA6B-FF7E-4722-9BA1-F3FE5EFEE0A2}" presName="parentText" presStyleLbl="node1" presStyleIdx="0" presStyleCnt="1" custLinFactNeighborX="606" custLinFactNeighborY="-15510">
        <dgm:presLayoutVars>
          <dgm:chMax val="0"/>
          <dgm:bulletEnabled val="1"/>
        </dgm:presLayoutVars>
      </dgm:prSet>
      <dgm:spPr/>
      <dgm:t>
        <a:bodyPr/>
        <a:lstStyle/>
        <a:p>
          <a:endParaRPr lang="ru-RU"/>
        </a:p>
      </dgm:t>
    </dgm:pt>
  </dgm:ptLst>
  <dgm:cxnLst>
    <dgm:cxn modelId="{2A22986F-947A-4A17-8014-CBA211708A68}" srcId="{D432EB8A-6A6E-480A-AEB7-E9444902AA8B}" destId="{B5B8FA6B-FF7E-4722-9BA1-F3FE5EFEE0A2}" srcOrd="0" destOrd="0" parTransId="{B40A864F-9A80-49AC-B702-5C4E1BBF1B56}" sibTransId="{6C225E0E-FEF9-4374-A165-D2466F44522C}"/>
    <dgm:cxn modelId="{9EF8D3EB-9C67-459A-8C6A-0CB3E76EB3CE}" type="presOf" srcId="{B5B8FA6B-FF7E-4722-9BA1-F3FE5EFEE0A2}" destId="{B69BAA32-36E2-4F42-97E0-F81244C2B65B}" srcOrd="0" destOrd="0" presId="urn:microsoft.com/office/officeart/2005/8/layout/vList2"/>
    <dgm:cxn modelId="{F318B044-648A-4EBE-8BBA-19A1D52ED899}" type="presOf" srcId="{D432EB8A-6A6E-480A-AEB7-E9444902AA8B}" destId="{AD44345B-5C61-40B4-84C0-718EF2F45DCB}" srcOrd="0" destOrd="0" presId="urn:microsoft.com/office/officeart/2005/8/layout/vList2"/>
    <dgm:cxn modelId="{DD47A745-F1AC-4A70-AE3F-FF5BC3F84712}" type="presParOf" srcId="{AD44345B-5C61-40B4-84C0-718EF2F45DCB}" destId="{B69BAA32-36E2-4F42-97E0-F81244C2B65B}" srcOrd="0" destOrd="0" presId="urn:microsoft.com/office/officeart/2005/8/layout/vList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31.xml><?xml version="1.0" encoding="utf-8"?>
<dgm:dataModel xmlns:dgm="http://schemas.openxmlformats.org/drawingml/2006/diagram" xmlns:a="http://schemas.openxmlformats.org/drawingml/2006/main">
  <dgm:ptLst>
    <dgm:pt modelId="{D432EB8A-6A6E-480A-AEB7-E9444902AA8B}" type="doc">
      <dgm:prSet loTypeId="urn:microsoft.com/office/officeart/2005/8/layout/vList2" loCatId="list" qsTypeId="urn:microsoft.com/office/officeart/2005/8/quickstyle/simple1" qsCatId="simple" csTypeId="urn:microsoft.com/office/officeart/2005/8/colors/accent1_2" csCatId="accent1" phldr="1"/>
      <dgm:spPr/>
      <dgm:t>
        <a:bodyPr/>
        <a:lstStyle/>
        <a:p>
          <a:endParaRPr lang="ru-RU"/>
        </a:p>
      </dgm:t>
    </dgm:pt>
    <dgm:pt modelId="{B5B8FA6B-FF7E-4722-9BA1-F3FE5EFEE0A2}">
      <dgm:prSet phldrT="[Текст]" custT="1"/>
      <dgm:spPr/>
      <dgm:t>
        <a:bodyPr/>
        <a:lstStyle/>
        <a:p>
          <a:r>
            <a:rPr lang="ru-RU" sz="1000"/>
            <a:t>НАЗАД В ГЛАВНОЕ МЕНЮ</a:t>
          </a:r>
        </a:p>
      </dgm:t>
      <dgm:extLst>
        <a:ext uri="{E40237B7-FDA0-4F09-8148-C483321AD2D9}">
          <dgm14:cNvPr xmlns:dgm14="http://schemas.microsoft.com/office/drawing/2010/diagram" id="0" name="">
            <a:hlinkClick xmlns:r="http://schemas.openxmlformats.org/officeDocument/2006/relationships" r:id=""/>
          </dgm14:cNvPr>
        </a:ext>
      </dgm:extLst>
    </dgm:pt>
    <dgm:pt modelId="{B40A864F-9A80-49AC-B702-5C4E1BBF1B56}" type="parTrans" cxnId="{2A22986F-947A-4A17-8014-CBA211708A68}">
      <dgm:prSet/>
      <dgm:spPr/>
      <dgm:t>
        <a:bodyPr/>
        <a:lstStyle/>
        <a:p>
          <a:endParaRPr lang="ru-RU"/>
        </a:p>
      </dgm:t>
    </dgm:pt>
    <dgm:pt modelId="{6C225E0E-FEF9-4374-A165-D2466F44522C}" type="sibTrans" cxnId="{2A22986F-947A-4A17-8014-CBA211708A68}">
      <dgm:prSet/>
      <dgm:spPr/>
      <dgm:t>
        <a:bodyPr/>
        <a:lstStyle/>
        <a:p>
          <a:endParaRPr lang="ru-RU"/>
        </a:p>
      </dgm:t>
    </dgm:pt>
    <dgm:pt modelId="{AD44345B-5C61-40B4-84C0-718EF2F45DCB}" type="pres">
      <dgm:prSet presAssocID="{D432EB8A-6A6E-480A-AEB7-E9444902AA8B}" presName="linear" presStyleCnt="0">
        <dgm:presLayoutVars>
          <dgm:animLvl val="lvl"/>
          <dgm:resizeHandles val="exact"/>
        </dgm:presLayoutVars>
      </dgm:prSet>
      <dgm:spPr/>
      <dgm:t>
        <a:bodyPr/>
        <a:lstStyle/>
        <a:p>
          <a:endParaRPr lang="ru-RU"/>
        </a:p>
      </dgm:t>
    </dgm:pt>
    <dgm:pt modelId="{B69BAA32-36E2-4F42-97E0-F81244C2B65B}" type="pres">
      <dgm:prSet presAssocID="{B5B8FA6B-FF7E-4722-9BA1-F3FE5EFEE0A2}" presName="parentText" presStyleLbl="node1" presStyleIdx="0" presStyleCnt="1" custLinFactNeighborX="606" custLinFactNeighborY="-15510">
        <dgm:presLayoutVars>
          <dgm:chMax val="0"/>
          <dgm:bulletEnabled val="1"/>
        </dgm:presLayoutVars>
      </dgm:prSet>
      <dgm:spPr/>
      <dgm:t>
        <a:bodyPr/>
        <a:lstStyle/>
        <a:p>
          <a:endParaRPr lang="ru-RU"/>
        </a:p>
      </dgm:t>
    </dgm:pt>
  </dgm:ptLst>
  <dgm:cxnLst>
    <dgm:cxn modelId="{1B52C12D-7A1B-4AB0-98F3-0936ED9D9588}" type="presOf" srcId="{B5B8FA6B-FF7E-4722-9BA1-F3FE5EFEE0A2}" destId="{B69BAA32-36E2-4F42-97E0-F81244C2B65B}" srcOrd="0" destOrd="0" presId="urn:microsoft.com/office/officeart/2005/8/layout/vList2"/>
    <dgm:cxn modelId="{2A22986F-947A-4A17-8014-CBA211708A68}" srcId="{D432EB8A-6A6E-480A-AEB7-E9444902AA8B}" destId="{B5B8FA6B-FF7E-4722-9BA1-F3FE5EFEE0A2}" srcOrd="0" destOrd="0" parTransId="{B40A864F-9A80-49AC-B702-5C4E1BBF1B56}" sibTransId="{6C225E0E-FEF9-4374-A165-D2466F44522C}"/>
    <dgm:cxn modelId="{C7941FE8-39D1-4FF6-9B48-5BA9836AFEE9}" type="presOf" srcId="{D432EB8A-6A6E-480A-AEB7-E9444902AA8B}" destId="{AD44345B-5C61-40B4-84C0-718EF2F45DCB}" srcOrd="0" destOrd="0" presId="urn:microsoft.com/office/officeart/2005/8/layout/vList2"/>
    <dgm:cxn modelId="{23834603-F133-40C4-86D5-946C5DF101E1}" type="presParOf" srcId="{AD44345B-5C61-40B4-84C0-718EF2F45DCB}" destId="{B69BAA32-36E2-4F42-97E0-F81244C2B65B}" srcOrd="0" destOrd="0" presId="urn:microsoft.com/office/officeart/2005/8/layout/vList2"/>
  </dgm:cxnLst>
  <dgm:bg/>
  <dgm:whole/>
  <dgm:extLst>
    <a:ext uri="http://schemas.microsoft.com/office/drawing/2008/diagram">
      <dsp:dataModelExt xmlns:dsp="http://schemas.microsoft.com/office/drawing/2008/diagram" relId="rId10" minVer="http://schemas.openxmlformats.org/drawingml/2006/diagram"/>
    </a:ext>
  </dgm:extLst>
</dgm:dataModel>
</file>

<file path=xl/diagrams/data32.xml><?xml version="1.0" encoding="utf-8"?>
<dgm:dataModel xmlns:dgm="http://schemas.openxmlformats.org/drawingml/2006/diagram" xmlns:a="http://schemas.openxmlformats.org/drawingml/2006/main">
  <dgm:ptLst>
    <dgm:pt modelId="{D432EB8A-6A6E-480A-AEB7-E9444902AA8B}" type="doc">
      <dgm:prSet loTypeId="urn:microsoft.com/office/officeart/2005/8/layout/vList2" loCatId="list" qsTypeId="urn:microsoft.com/office/officeart/2005/8/quickstyle/simple1" qsCatId="simple" csTypeId="urn:microsoft.com/office/officeart/2005/8/colors/accent1_2" csCatId="accent1" phldr="1"/>
      <dgm:spPr/>
      <dgm:t>
        <a:bodyPr/>
        <a:lstStyle/>
        <a:p>
          <a:endParaRPr lang="ru-RU"/>
        </a:p>
      </dgm:t>
    </dgm:pt>
    <dgm:pt modelId="{B5B8FA6B-FF7E-4722-9BA1-F3FE5EFEE0A2}">
      <dgm:prSet phldrT="[Текст]" custT="1"/>
      <dgm:spPr/>
      <dgm:t>
        <a:bodyPr/>
        <a:lstStyle/>
        <a:p>
          <a:r>
            <a:rPr lang="ru-RU" sz="1000"/>
            <a:t>НАЗАД В ГЛАВНОЕ МЕНЮ</a:t>
          </a:r>
        </a:p>
      </dgm:t>
      <dgm:extLst>
        <a:ext uri="{E40237B7-FDA0-4F09-8148-C483321AD2D9}">
          <dgm14:cNvPr xmlns:dgm14="http://schemas.microsoft.com/office/drawing/2010/diagram" id="0" name="">
            <a:hlinkClick xmlns:r="http://schemas.openxmlformats.org/officeDocument/2006/relationships" r:id=""/>
          </dgm14:cNvPr>
        </a:ext>
      </dgm:extLst>
    </dgm:pt>
    <dgm:pt modelId="{B40A864F-9A80-49AC-B702-5C4E1BBF1B56}" type="parTrans" cxnId="{2A22986F-947A-4A17-8014-CBA211708A68}">
      <dgm:prSet/>
      <dgm:spPr/>
      <dgm:t>
        <a:bodyPr/>
        <a:lstStyle/>
        <a:p>
          <a:endParaRPr lang="ru-RU"/>
        </a:p>
      </dgm:t>
    </dgm:pt>
    <dgm:pt modelId="{6C225E0E-FEF9-4374-A165-D2466F44522C}" type="sibTrans" cxnId="{2A22986F-947A-4A17-8014-CBA211708A68}">
      <dgm:prSet/>
      <dgm:spPr/>
      <dgm:t>
        <a:bodyPr/>
        <a:lstStyle/>
        <a:p>
          <a:endParaRPr lang="ru-RU"/>
        </a:p>
      </dgm:t>
    </dgm:pt>
    <dgm:pt modelId="{AD44345B-5C61-40B4-84C0-718EF2F45DCB}" type="pres">
      <dgm:prSet presAssocID="{D432EB8A-6A6E-480A-AEB7-E9444902AA8B}" presName="linear" presStyleCnt="0">
        <dgm:presLayoutVars>
          <dgm:animLvl val="lvl"/>
          <dgm:resizeHandles val="exact"/>
        </dgm:presLayoutVars>
      </dgm:prSet>
      <dgm:spPr/>
      <dgm:t>
        <a:bodyPr/>
        <a:lstStyle/>
        <a:p>
          <a:endParaRPr lang="ru-RU"/>
        </a:p>
      </dgm:t>
    </dgm:pt>
    <dgm:pt modelId="{B69BAA32-36E2-4F42-97E0-F81244C2B65B}" type="pres">
      <dgm:prSet presAssocID="{B5B8FA6B-FF7E-4722-9BA1-F3FE5EFEE0A2}" presName="parentText" presStyleLbl="node1" presStyleIdx="0" presStyleCnt="1" custLinFactNeighborX="606" custLinFactNeighborY="-15510">
        <dgm:presLayoutVars>
          <dgm:chMax val="0"/>
          <dgm:bulletEnabled val="1"/>
        </dgm:presLayoutVars>
      </dgm:prSet>
      <dgm:spPr/>
      <dgm:t>
        <a:bodyPr/>
        <a:lstStyle/>
        <a:p>
          <a:endParaRPr lang="ru-RU"/>
        </a:p>
      </dgm:t>
    </dgm:pt>
  </dgm:ptLst>
  <dgm:cxnLst>
    <dgm:cxn modelId="{19E5F8DC-2016-47AA-9868-4C4754082634}" type="presOf" srcId="{B5B8FA6B-FF7E-4722-9BA1-F3FE5EFEE0A2}" destId="{B69BAA32-36E2-4F42-97E0-F81244C2B65B}" srcOrd="0" destOrd="0" presId="urn:microsoft.com/office/officeart/2005/8/layout/vList2"/>
    <dgm:cxn modelId="{2A22986F-947A-4A17-8014-CBA211708A68}" srcId="{D432EB8A-6A6E-480A-AEB7-E9444902AA8B}" destId="{B5B8FA6B-FF7E-4722-9BA1-F3FE5EFEE0A2}" srcOrd="0" destOrd="0" parTransId="{B40A864F-9A80-49AC-B702-5C4E1BBF1B56}" sibTransId="{6C225E0E-FEF9-4374-A165-D2466F44522C}"/>
    <dgm:cxn modelId="{4D0F2A3B-5D23-471C-9B8B-CCB6843847AD}" type="presOf" srcId="{D432EB8A-6A6E-480A-AEB7-E9444902AA8B}" destId="{AD44345B-5C61-40B4-84C0-718EF2F45DCB}" srcOrd="0" destOrd="0" presId="urn:microsoft.com/office/officeart/2005/8/layout/vList2"/>
    <dgm:cxn modelId="{7ABD4846-C5C6-44E3-BB4C-3941A052BA91}" type="presParOf" srcId="{AD44345B-5C61-40B4-84C0-718EF2F45DCB}" destId="{B69BAA32-36E2-4F42-97E0-F81244C2B65B}" srcOrd="0" destOrd="0" presId="urn:microsoft.com/office/officeart/2005/8/layout/vList2"/>
  </dgm:cxnLst>
  <dgm:bg/>
  <dgm:whole/>
  <dgm:extLst>
    <a:ext uri="http://schemas.microsoft.com/office/drawing/2008/diagram">
      <dsp:dataModelExt xmlns:dsp="http://schemas.microsoft.com/office/drawing/2008/diagram" relId="rId15" minVer="http://schemas.openxmlformats.org/drawingml/2006/diagram"/>
    </a:ext>
  </dgm:extLst>
</dgm:dataModel>
</file>

<file path=xl/diagrams/data33.xml><?xml version="1.0" encoding="utf-8"?>
<dgm:dataModel xmlns:dgm="http://schemas.openxmlformats.org/drawingml/2006/diagram" xmlns:a="http://schemas.openxmlformats.org/drawingml/2006/main">
  <dgm:ptLst>
    <dgm:pt modelId="{D432EB8A-6A6E-480A-AEB7-E9444902AA8B}" type="doc">
      <dgm:prSet loTypeId="urn:microsoft.com/office/officeart/2005/8/layout/vList2" loCatId="list" qsTypeId="urn:microsoft.com/office/officeart/2005/8/quickstyle/simple1" qsCatId="simple" csTypeId="urn:microsoft.com/office/officeart/2005/8/colors/accent1_2" csCatId="accent1" phldr="1"/>
      <dgm:spPr/>
      <dgm:t>
        <a:bodyPr/>
        <a:lstStyle/>
        <a:p>
          <a:endParaRPr lang="ru-RU"/>
        </a:p>
      </dgm:t>
    </dgm:pt>
    <dgm:pt modelId="{B5B8FA6B-FF7E-4722-9BA1-F3FE5EFEE0A2}">
      <dgm:prSet phldrT="[Текст]" custT="1"/>
      <dgm:spPr/>
      <dgm:t>
        <a:bodyPr/>
        <a:lstStyle/>
        <a:p>
          <a:r>
            <a:rPr lang="ru-RU" sz="1000"/>
            <a:t>НАЗАД В ГЛАВНОЕ МЕНЮ</a:t>
          </a:r>
        </a:p>
      </dgm:t>
      <dgm:extLst>
        <a:ext uri="{E40237B7-FDA0-4F09-8148-C483321AD2D9}">
          <dgm14:cNvPr xmlns:dgm14="http://schemas.microsoft.com/office/drawing/2010/diagram" id="0" name="">
            <a:hlinkClick xmlns:r="http://schemas.openxmlformats.org/officeDocument/2006/relationships" r:id=""/>
          </dgm14:cNvPr>
        </a:ext>
      </dgm:extLst>
    </dgm:pt>
    <dgm:pt modelId="{B40A864F-9A80-49AC-B702-5C4E1BBF1B56}" type="parTrans" cxnId="{2A22986F-947A-4A17-8014-CBA211708A68}">
      <dgm:prSet/>
      <dgm:spPr/>
      <dgm:t>
        <a:bodyPr/>
        <a:lstStyle/>
        <a:p>
          <a:endParaRPr lang="ru-RU"/>
        </a:p>
      </dgm:t>
    </dgm:pt>
    <dgm:pt modelId="{6C225E0E-FEF9-4374-A165-D2466F44522C}" type="sibTrans" cxnId="{2A22986F-947A-4A17-8014-CBA211708A68}">
      <dgm:prSet/>
      <dgm:spPr/>
      <dgm:t>
        <a:bodyPr/>
        <a:lstStyle/>
        <a:p>
          <a:endParaRPr lang="ru-RU"/>
        </a:p>
      </dgm:t>
    </dgm:pt>
    <dgm:pt modelId="{AD44345B-5C61-40B4-84C0-718EF2F45DCB}" type="pres">
      <dgm:prSet presAssocID="{D432EB8A-6A6E-480A-AEB7-E9444902AA8B}" presName="linear" presStyleCnt="0">
        <dgm:presLayoutVars>
          <dgm:animLvl val="lvl"/>
          <dgm:resizeHandles val="exact"/>
        </dgm:presLayoutVars>
      </dgm:prSet>
      <dgm:spPr/>
      <dgm:t>
        <a:bodyPr/>
        <a:lstStyle/>
        <a:p>
          <a:endParaRPr lang="ru-RU"/>
        </a:p>
      </dgm:t>
    </dgm:pt>
    <dgm:pt modelId="{B69BAA32-36E2-4F42-97E0-F81244C2B65B}" type="pres">
      <dgm:prSet presAssocID="{B5B8FA6B-FF7E-4722-9BA1-F3FE5EFEE0A2}" presName="parentText" presStyleLbl="node1" presStyleIdx="0" presStyleCnt="1" custLinFactNeighborX="606" custLinFactNeighborY="-15510">
        <dgm:presLayoutVars>
          <dgm:chMax val="0"/>
          <dgm:bulletEnabled val="1"/>
        </dgm:presLayoutVars>
      </dgm:prSet>
      <dgm:spPr/>
      <dgm:t>
        <a:bodyPr/>
        <a:lstStyle/>
        <a:p>
          <a:endParaRPr lang="ru-RU"/>
        </a:p>
      </dgm:t>
    </dgm:pt>
  </dgm:ptLst>
  <dgm:cxnLst>
    <dgm:cxn modelId="{2A22986F-947A-4A17-8014-CBA211708A68}" srcId="{D432EB8A-6A6E-480A-AEB7-E9444902AA8B}" destId="{B5B8FA6B-FF7E-4722-9BA1-F3FE5EFEE0A2}" srcOrd="0" destOrd="0" parTransId="{B40A864F-9A80-49AC-B702-5C4E1BBF1B56}" sibTransId="{6C225E0E-FEF9-4374-A165-D2466F44522C}"/>
    <dgm:cxn modelId="{03E2CFD4-C37C-4B81-A4A0-BA55A521D50E}" type="presOf" srcId="{D432EB8A-6A6E-480A-AEB7-E9444902AA8B}" destId="{AD44345B-5C61-40B4-84C0-718EF2F45DCB}" srcOrd="0" destOrd="0" presId="urn:microsoft.com/office/officeart/2005/8/layout/vList2"/>
    <dgm:cxn modelId="{AEE9D4E1-CBCC-4C13-B698-D8879384DACC}" type="presOf" srcId="{B5B8FA6B-FF7E-4722-9BA1-F3FE5EFEE0A2}" destId="{B69BAA32-36E2-4F42-97E0-F81244C2B65B}" srcOrd="0" destOrd="0" presId="urn:microsoft.com/office/officeart/2005/8/layout/vList2"/>
    <dgm:cxn modelId="{035C1180-358C-4A85-902C-B91F7CC50240}" type="presParOf" srcId="{AD44345B-5C61-40B4-84C0-718EF2F45DCB}" destId="{B69BAA32-36E2-4F42-97E0-F81244C2B65B}" srcOrd="0" destOrd="0" presId="urn:microsoft.com/office/officeart/2005/8/layout/vList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34.xml><?xml version="1.0" encoding="utf-8"?>
<dgm:dataModel xmlns:dgm="http://schemas.openxmlformats.org/drawingml/2006/diagram" xmlns:a="http://schemas.openxmlformats.org/drawingml/2006/main">
  <dgm:ptLst>
    <dgm:pt modelId="{D432EB8A-6A6E-480A-AEB7-E9444902AA8B}" type="doc">
      <dgm:prSet loTypeId="urn:microsoft.com/office/officeart/2005/8/layout/vList2" loCatId="list" qsTypeId="urn:microsoft.com/office/officeart/2005/8/quickstyle/simple1" qsCatId="simple" csTypeId="urn:microsoft.com/office/officeart/2005/8/colors/accent1_2" csCatId="accent1" phldr="1"/>
      <dgm:spPr/>
      <dgm:t>
        <a:bodyPr/>
        <a:lstStyle/>
        <a:p>
          <a:endParaRPr lang="ru-RU"/>
        </a:p>
      </dgm:t>
    </dgm:pt>
    <dgm:pt modelId="{B5B8FA6B-FF7E-4722-9BA1-F3FE5EFEE0A2}">
      <dgm:prSet phldrT="[Текст]" custT="1"/>
      <dgm:spPr/>
      <dgm:t>
        <a:bodyPr/>
        <a:lstStyle/>
        <a:p>
          <a:r>
            <a:rPr lang="ru-RU" sz="1000"/>
            <a:t>НАЗАД В ГЛАВНОЕ МЕНЮ</a:t>
          </a:r>
        </a:p>
      </dgm:t>
      <dgm:extLst>
        <a:ext uri="{E40237B7-FDA0-4F09-8148-C483321AD2D9}">
          <dgm14:cNvPr xmlns:dgm14="http://schemas.microsoft.com/office/drawing/2010/diagram" id="0" name="">
            <a:hlinkClick xmlns:r="http://schemas.openxmlformats.org/officeDocument/2006/relationships" r:id=""/>
          </dgm14:cNvPr>
        </a:ext>
      </dgm:extLst>
    </dgm:pt>
    <dgm:pt modelId="{B40A864F-9A80-49AC-B702-5C4E1BBF1B56}" type="parTrans" cxnId="{2A22986F-947A-4A17-8014-CBA211708A68}">
      <dgm:prSet/>
      <dgm:spPr/>
      <dgm:t>
        <a:bodyPr/>
        <a:lstStyle/>
        <a:p>
          <a:endParaRPr lang="ru-RU"/>
        </a:p>
      </dgm:t>
    </dgm:pt>
    <dgm:pt modelId="{6C225E0E-FEF9-4374-A165-D2466F44522C}" type="sibTrans" cxnId="{2A22986F-947A-4A17-8014-CBA211708A68}">
      <dgm:prSet/>
      <dgm:spPr/>
      <dgm:t>
        <a:bodyPr/>
        <a:lstStyle/>
        <a:p>
          <a:endParaRPr lang="ru-RU"/>
        </a:p>
      </dgm:t>
    </dgm:pt>
    <dgm:pt modelId="{AD44345B-5C61-40B4-84C0-718EF2F45DCB}" type="pres">
      <dgm:prSet presAssocID="{D432EB8A-6A6E-480A-AEB7-E9444902AA8B}" presName="linear" presStyleCnt="0">
        <dgm:presLayoutVars>
          <dgm:animLvl val="lvl"/>
          <dgm:resizeHandles val="exact"/>
        </dgm:presLayoutVars>
      </dgm:prSet>
      <dgm:spPr/>
      <dgm:t>
        <a:bodyPr/>
        <a:lstStyle/>
        <a:p>
          <a:endParaRPr lang="ru-RU"/>
        </a:p>
      </dgm:t>
    </dgm:pt>
    <dgm:pt modelId="{B69BAA32-36E2-4F42-97E0-F81244C2B65B}" type="pres">
      <dgm:prSet presAssocID="{B5B8FA6B-FF7E-4722-9BA1-F3FE5EFEE0A2}" presName="parentText" presStyleLbl="node1" presStyleIdx="0" presStyleCnt="1" custLinFactNeighborX="606" custLinFactNeighborY="-15510">
        <dgm:presLayoutVars>
          <dgm:chMax val="0"/>
          <dgm:bulletEnabled val="1"/>
        </dgm:presLayoutVars>
      </dgm:prSet>
      <dgm:spPr/>
      <dgm:t>
        <a:bodyPr/>
        <a:lstStyle/>
        <a:p>
          <a:endParaRPr lang="ru-RU"/>
        </a:p>
      </dgm:t>
    </dgm:pt>
  </dgm:ptLst>
  <dgm:cxnLst>
    <dgm:cxn modelId="{8F1CFA54-A89B-4E3C-AE31-A48B782785BC}" type="presOf" srcId="{D432EB8A-6A6E-480A-AEB7-E9444902AA8B}" destId="{AD44345B-5C61-40B4-84C0-718EF2F45DCB}" srcOrd="0" destOrd="0" presId="urn:microsoft.com/office/officeart/2005/8/layout/vList2"/>
    <dgm:cxn modelId="{2A22986F-947A-4A17-8014-CBA211708A68}" srcId="{D432EB8A-6A6E-480A-AEB7-E9444902AA8B}" destId="{B5B8FA6B-FF7E-4722-9BA1-F3FE5EFEE0A2}" srcOrd="0" destOrd="0" parTransId="{B40A864F-9A80-49AC-B702-5C4E1BBF1B56}" sibTransId="{6C225E0E-FEF9-4374-A165-D2466F44522C}"/>
    <dgm:cxn modelId="{4296D408-621B-4CCF-BE52-2809B17CC421}" type="presOf" srcId="{B5B8FA6B-FF7E-4722-9BA1-F3FE5EFEE0A2}" destId="{B69BAA32-36E2-4F42-97E0-F81244C2B65B}" srcOrd="0" destOrd="0" presId="urn:microsoft.com/office/officeart/2005/8/layout/vList2"/>
    <dgm:cxn modelId="{97443218-6503-43CA-8D1F-568C8847A855}" type="presParOf" srcId="{AD44345B-5C61-40B4-84C0-718EF2F45DCB}" destId="{B69BAA32-36E2-4F42-97E0-F81244C2B65B}" srcOrd="0" destOrd="0" presId="urn:microsoft.com/office/officeart/2005/8/layout/vList2"/>
  </dgm:cxnLst>
  <dgm:bg/>
  <dgm:whole/>
  <dgm:extLst>
    <a:ext uri="http://schemas.microsoft.com/office/drawing/2008/diagram">
      <dsp:dataModelExt xmlns:dsp="http://schemas.microsoft.com/office/drawing/2008/diagram" relId="rId10" minVer="http://schemas.openxmlformats.org/drawingml/2006/diagram"/>
    </a:ext>
  </dgm:extLst>
</dgm:dataModel>
</file>

<file path=xl/diagrams/data35.xml><?xml version="1.0" encoding="utf-8"?>
<dgm:dataModel xmlns:dgm="http://schemas.openxmlformats.org/drawingml/2006/diagram" xmlns:a="http://schemas.openxmlformats.org/drawingml/2006/main">
  <dgm:ptLst>
    <dgm:pt modelId="{D432EB8A-6A6E-480A-AEB7-E9444902AA8B}" type="doc">
      <dgm:prSet loTypeId="urn:microsoft.com/office/officeart/2005/8/layout/vList2" loCatId="list" qsTypeId="urn:microsoft.com/office/officeart/2005/8/quickstyle/simple1" qsCatId="simple" csTypeId="urn:microsoft.com/office/officeart/2005/8/colors/accent1_2" csCatId="accent1" phldr="1"/>
      <dgm:spPr/>
      <dgm:t>
        <a:bodyPr/>
        <a:lstStyle/>
        <a:p>
          <a:endParaRPr lang="ru-RU"/>
        </a:p>
      </dgm:t>
    </dgm:pt>
    <dgm:pt modelId="{B5B8FA6B-FF7E-4722-9BA1-F3FE5EFEE0A2}">
      <dgm:prSet phldrT="[Текст]" custT="1"/>
      <dgm:spPr/>
      <dgm:t>
        <a:bodyPr/>
        <a:lstStyle/>
        <a:p>
          <a:r>
            <a:rPr lang="ru-RU" sz="1000"/>
            <a:t>НАЗАД В ГЛАВНОЕ МЕНЮ</a:t>
          </a:r>
        </a:p>
      </dgm:t>
      <dgm:extLst>
        <a:ext uri="{E40237B7-FDA0-4F09-8148-C483321AD2D9}">
          <dgm14:cNvPr xmlns:dgm14="http://schemas.microsoft.com/office/drawing/2010/diagram" id="0" name="">
            <a:hlinkClick xmlns:r="http://schemas.openxmlformats.org/officeDocument/2006/relationships" r:id=""/>
          </dgm14:cNvPr>
        </a:ext>
      </dgm:extLst>
    </dgm:pt>
    <dgm:pt modelId="{B40A864F-9A80-49AC-B702-5C4E1BBF1B56}" type="parTrans" cxnId="{2A22986F-947A-4A17-8014-CBA211708A68}">
      <dgm:prSet/>
      <dgm:spPr/>
      <dgm:t>
        <a:bodyPr/>
        <a:lstStyle/>
        <a:p>
          <a:endParaRPr lang="ru-RU"/>
        </a:p>
      </dgm:t>
    </dgm:pt>
    <dgm:pt modelId="{6C225E0E-FEF9-4374-A165-D2466F44522C}" type="sibTrans" cxnId="{2A22986F-947A-4A17-8014-CBA211708A68}">
      <dgm:prSet/>
      <dgm:spPr/>
      <dgm:t>
        <a:bodyPr/>
        <a:lstStyle/>
        <a:p>
          <a:endParaRPr lang="ru-RU"/>
        </a:p>
      </dgm:t>
    </dgm:pt>
    <dgm:pt modelId="{AD44345B-5C61-40B4-84C0-718EF2F45DCB}" type="pres">
      <dgm:prSet presAssocID="{D432EB8A-6A6E-480A-AEB7-E9444902AA8B}" presName="linear" presStyleCnt="0">
        <dgm:presLayoutVars>
          <dgm:animLvl val="lvl"/>
          <dgm:resizeHandles val="exact"/>
        </dgm:presLayoutVars>
      </dgm:prSet>
      <dgm:spPr/>
      <dgm:t>
        <a:bodyPr/>
        <a:lstStyle/>
        <a:p>
          <a:endParaRPr lang="ru-RU"/>
        </a:p>
      </dgm:t>
    </dgm:pt>
    <dgm:pt modelId="{B69BAA32-36E2-4F42-97E0-F81244C2B65B}" type="pres">
      <dgm:prSet presAssocID="{B5B8FA6B-FF7E-4722-9BA1-F3FE5EFEE0A2}" presName="parentText" presStyleLbl="node1" presStyleIdx="0" presStyleCnt="1" custLinFactNeighborX="606" custLinFactNeighborY="-15510">
        <dgm:presLayoutVars>
          <dgm:chMax val="0"/>
          <dgm:bulletEnabled val="1"/>
        </dgm:presLayoutVars>
      </dgm:prSet>
      <dgm:spPr/>
      <dgm:t>
        <a:bodyPr/>
        <a:lstStyle/>
        <a:p>
          <a:endParaRPr lang="ru-RU"/>
        </a:p>
      </dgm:t>
    </dgm:pt>
  </dgm:ptLst>
  <dgm:cxnLst>
    <dgm:cxn modelId="{2A22986F-947A-4A17-8014-CBA211708A68}" srcId="{D432EB8A-6A6E-480A-AEB7-E9444902AA8B}" destId="{B5B8FA6B-FF7E-4722-9BA1-F3FE5EFEE0A2}" srcOrd="0" destOrd="0" parTransId="{B40A864F-9A80-49AC-B702-5C4E1BBF1B56}" sibTransId="{6C225E0E-FEF9-4374-A165-D2466F44522C}"/>
    <dgm:cxn modelId="{85FFC9D8-0B8D-4BC2-A13B-112DE07D3672}" type="presOf" srcId="{D432EB8A-6A6E-480A-AEB7-E9444902AA8B}" destId="{AD44345B-5C61-40B4-84C0-718EF2F45DCB}" srcOrd="0" destOrd="0" presId="urn:microsoft.com/office/officeart/2005/8/layout/vList2"/>
    <dgm:cxn modelId="{B7DD0336-E459-466D-BB7C-EC814C6EE2D9}" type="presOf" srcId="{B5B8FA6B-FF7E-4722-9BA1-F3FE5EFEE0A2}" destId="{B69BAA32-36E2-4F42-97E0-F81244C2B65B}" srcOrd="0" destOrd="0" presId="urn:microsoft.com/office/officeart/2005/8/layout/vList2"/>
    <dgm:cxn modelId="{8C38ABBC-98A0-42D0-8DAC-BA89528D5C3C}" type="presParOf" srcId="{AD44345B-5C61-40B4-84C0-718EF2F45DCB}" destId="{B69BAA32-36E2-4F42-97E0-F81244C2B65B}" srcOrd="0" destOrd="0" presId="urn:microsoft.com/office/officeart/2005/8/layout/vList2"/>
  </dgm:cxnLst>
  <dgm:bg/>
  <dgm:whole/>
  <dgm:extLst>
    <a:ext uri="http://schemas.microsoft.com/office/drawing/2008/diagram">
      <dsp:dataModelExt xmlns:dsp="http://schemas.microsoft.com/office/drawing/2008/diagram" relId="rId15" minVer="http://schemas.openxmlformats.org/drawingml/2006/diagram"/>
    </a:ext>
  </dgm:extLst>
</dgm:dataModel>
</file>

<file path=xl/diagrams/data36.xml><?xml version="1.0" encoding="utf-8"?>
<dgm:dataModel xmlns:dgm="http://schemas.openxmlformats.org/drawingml/2006/diagram" xmlns:a="http://schemas.openxmlformats.org/drawingml/2006/main">
  <dgm:ptLst>
    <dgm:pt modelId="{D432EB8A-6A6E-480A-AEB7-E9444902AA8B}" type="doc">
      <dgm:prSet loTypeId="urn:microsoft.com/office/officeart/2005/8/layout/vList2" loCatId="list" qsTypeId="urn:microsoft.com/office/officeart/2005/8/quickstyle/simple1" qsCatId="simple" csTypeId="urn:microsoft.com/office/officeart/2005/8/colors/accent1_2" csCatId="accent1" phldr="1"/>
      <dgm:spPr/>
      <dgm:t>
        <a:bodyPr/>
        <a:lstStyle/>
        <a:p>
          <a:endParaRPr lang="ru-RU"/>
        </a:p>
      </dgm:t>
    </dgm:pt>
    <dgm:pt modelId="{B5B8FA6B-FF7E-4722-9BA1-F3FE5EFEE0A2}">
      <dgm:prSet phldrT="[Текст]" custT="1"/>
      <dgm:spPr/>
      <dgm:t>
        <a:bodyPr/>
        <a:lstStyle/>
        <a:p>
          <a:r>
            <a:rPr lang="ru-RU" sz="1000"/>
            <a:t>НАЗАД В ГЛАВНОЕ МЕНЮ</a:t>
          </a:r>
        </a:p>
      </dgm:t>
      <dgm:extLst>
        <a:ext uri="{E40237B7-FDA0-4F09-8148-C483321AD2D9}">
          <dgm14:cNvPr xmlns:dgm14="http://schemas.microsoft.com/office/drawing/2010/diagram" id="0" name="">
            <a:hlinkClick xmlns:r="http://schemas.openxmlformats.org/officeDocument/2006/relationships" r:id=""/>
          </dgm14:cNvPr>
        </a:ext>
      </dgm:extLst>
    </dgm:pt>
    <dgm:pt modelId="{B40A864F-9A80-49AC-B702-5C4E1BBF1B56}" type="parTrans" cxnId="{2A22986F-947A-4A17-8014-CBA211708A68}">
      <dgm:prSet/>
      <dgm:spPr/>
      <dgm:t>
        <a:bodyPr/>
        <a:lstStyle/>
        <a:p>
          <a:endParaRPr lang="ru-RU"/>
        </a:p>
      </dgm:t>
    </dgm:pt>
    <dgm:pt modelId="{6C225E0E-FEF9-4374-A165-D2466F44522C}" type="sibTrans" cxnId="{2A22986F-947A-4A17-8014-CBA211708A68}">
      <dgm:prSet/>
      <dgm:spPr/>
      <dgm:t>
        <a:bodyPr/>
        <a:lstStyle/>
        <a:p>
          <a:endParaRPr lang="ru-RU"/>
        </a:p>
      </dgm:t>
    </dgm:pt>
    <dgm:pt modelId="{AD44345B-5C61-40B4-84C0-718EF2F45DCB}" type="pres">
      <dgm:prSet presAssocID="{D432EB8A-6A6E-480A-AEB7-E9444902AA8B}" presName="linear" presStyleCnt="0">
        <dgm:presLayoutVars>
          <dgm:animLvl val="lvl"/>
          <dgm:resizeHandles val="exact"/>
        </dgm:presLayoutVars>
      </dgm:prSet>
      <dgm:spPr/>
      <dgm:t>
        <a:bodyPr/>
        <a:lstStyle/>
        <a:p>
          <a:endParaRPr lang="ru-RU"/>
        </a:p>
      </dgm:t>
    </dgm:pt>
    <dgm:pt modelId="{B69BAA32-36E2-4F42-97E0-F81244C2B65B}" type="pres">
      <dgm:prSet presAssocID="{B5B8FA6B-FF7E-4722-9BA1-F3FE5EFEE0A2}" presName="parentText" presStyleLbl="node1" presStyleIdx="0" presStyleCnt="1" custLinFactNeighborX="606" custLinFactNeighborY="-15510">
        <dgm:presLayoutVars>
          <dgm:chMax val="0"/>
          <dgm:bulletEnabled val="1"/>
        </dgm:presLayoutVars>
      </dgm:prSet>
      <dgm:spPr/>
      <dgm:t>
        <a:bodyPr/>
        <a:lstStyle/>
        <a:p>
          <a:endParaRPr lang="ru-RU"/>
        </a:p>
      </dgm:t>
    </dgm:pt>
  </dgm:ptLst>
  <dgm:cxnLst>
    <dgm:cxn modelId="{3DB18218-4F3D-4337-88AA-00B69FD64F15}" type="presOf" srcId="{B5B8FA6B-FF7E-4722-9BA1-F3FE5EFEE0A2}" destId="{B69BAA32-36E2-4F42-97E0-F81244C2B65B}" srcOrd="0" destOrd="0" presId="urn:microsoft.com/office/officeart/2005/8/layout/vList2"/>
    <dgm:cxn modelId="{DB5A896E-65AF-41AA-8EB1-6715B2B20AE9}" type="presOf" srcId="{D432EB8A-6A6E-480A-AEB7-E9444902AA8B}" destId="{AD44345B-5C61-40B4-84C0-718EF2F45DCB}" srcOrd="0" destOrd="0" presId="urn:microsoft.com/office/officeart/2005/8/layout/vList2"/>
    <dgm:cxn modelId="{2A22986F-947A-4A17-8014-CBA211708A68}" srcId="{D432EB8A-6A6E-480A-AEB7-E9444902AA8B}" destId="{B5B8FA6B-FF7E-4722-9BA1-F3FE5EFEE0A2}" srcOrd="0" destOrd="0" parTransId="{B40A864F-9A80-49AC-B702-5C4E1BBF1B56}" sibTransId="{6C225E0E-FEF9-4374-A165-D2466F44522C}"/>
    <dgm:cxn modelId="{8520B66E-6E94-4735-BA52-9CD95A12F5AC}" type="presParOf" srcId="{AD44345B-5C61-40B4-84C0-718EF2F45DCB}" destId="{B69BAA32-36E2-4F42-97E0-F81244C2B65B}" srcOrd="0" destOrd="0" presId="urn:microsoft.com/office/officeart/2005/8/layout/vList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37.xml><?xml version="1.0" encoding="utf-8"?>
<dgm:dataModel xmlns:dgm="http://schemas.openxmlformats.org/drawingml/2006/diagram" xmlns:a="http://schemas.openxmlformats.org/drawingml/2006/main">
  <dgm:ptLst>
    <dgm:pt modelId="{D432EB8A-6A6E-480A-AEB7-E9444902AA8B}" type="doc">
      <dgm:prSet loTypeId="urn:microsoft.com/office/officeart/2005/8/layout/vList2" loCatId="list" qsTypeId="urn:microsoft.com/office/officeart/2005/8/quickstyle/simple1" qsCatId="simple" csTypeId="urn:microsoft.com/office/officeart/2005/8/colors/accent1_2" csCatId="accent1" phldr="1"/>
      <dgm:spPr/>
      <dgm:t>
        <a:bodyPr/>
        <a:lstStyle/>
        <a:p>
          <a:endParaRPr lang="ru-RU"/>
        </a:p>
      </dgm:t>
    </dgm:pt>
    <dgm:pt modelId="{B5B8FA6B-FF7E-4722-9BA1-F3FE5EFEE0A2}">
      <dgm:prSet phldrT="[Текст]" custT="1"/>
      <dgm:spPr/>
      <dgm:t>
        <a:bodyPr/>
        <a:lstStyle/>
        <a:p>
          <a:r>
            <a:rPr lang="ru-RU" sz="1000"/>
            <a:t>НАЗАД В ГЛАВНОЕ МЕНЮ</a:t>
          </a:r>
        </a:p>
      </dgm:t>
      <dgm:extLst>
        <a:ext uri="{E40237B7-FDA0-4F09-8148-C483321AD2D9}">
          <dgm14:cNvPr xmlns:dgm14="http://schemas.microsoft.com/office/drawing/2010/diagram" id="0" name="">
            <a:hlinkClick xmlns:r="http://schemas.openxmlformats.org/officeDocument/2006/relationships" r:id=""/>
          </dgm14:cNvPr>
        </a:ext>
      </dgm:extLst>
    </dgm:pt>
    <dgm:pt modelId="{B40A864F-9A80-49AC-B702-5C4E1BBF1B56}" type="parTrans" cxnId="{2A22986F-947A-4A17-8014-CBA211708A68}">
      <dgm:prSet/>
      <dgm:spPr/>
      <dgm:t>
        <a:bodyPr/>
        <a:lstStyle/>
        <a:p>
          <a:endParaRPr lang="ru-RU"/>
        </a:p>
      </dgm:t>
    </dgm:pt>
    <dgm:pt modelId="{6C225E0E-FEF9-4374-A165-D2466F44522C}" type="sibTrans" cxnId="{2A22986F-947A-4A17-8014-CBA211708A68}">
      <dgm:prSet/>
      <dgm:spPr/>
      <dgm:t>
        <a:bodyPr/>
        <a:lstStyle/>
        <a:p>
          <a:endParaRPr lang="ru-RU"/>
        </a:p>
      </dgm:t>
    </dgm:pt>
    <dgm:pt modelId="{AD44345B-5C61-40B4-84C0-718EF2F45DCB}" type="pres">
      <dgm:prSet presAssocID="{D432EB8A-6A6E-480A-AEB7-E9444902AA8B}" presName="linear" presStyleCnt="0">
        <dgm:presLayoutVars>
          <dgm:animLvl val="lvl"/>
          <dgm:resizeHandles val="exact"/>
        </dgm:presLayoutVars>
      </dgm:prSet>
      <dgm:spPr/>
      <dgm:t>
        <a:bodyPr/>
        <a:lstStyle/>
        <a:p>
          <a:endParaRPr lang="ru-RU"/>
        </a:p>
      </dgm:t>
    </dgm:pt>
    <dgm:pt modelId="{B69BAA32-36E2-4F42-97E0-F81244C2B65B}" type="pres">
      <dgm:prSet presAssocID="{B5B8FA6B-FF7E-4722-9BA1-F3FE5EFEE0A2}" presName="parentText" presStyleLbl="node1" presStyleIdx="0" presStyleCnt="1" custLinFactNeighborX="606" custLinFactNeighborY="-15510">
        <dgm:presLayoutVars>
          <dgm:chMax val="0"/>
          <dgm:bulletEnabled val="1"/>
        </dgm:presLayoutVars>
      </dgm:prSet>
      <dgm:spPr/>
      <dgm:t>
        <a:bodyPr/>
        <a:lstStyle/>
        <a:p>
          <a:endParaRPr lang="ru-RU"/>
        </a:p>
      </dgm:t>
    </dgm:pt>
  </dgm:ptLst>
  <dgm:cxnLst>
    <dgm:cxn modelId="{2A22986F-947A-4A17-8014-CBA211708A68}" srcId="{D432EB8A-6A6E-480A-AEB7-E9444902AA8B}" destId="{B5B8FA6B-FF7E-4722-9BA1-F3FE5EFEE0A2}" srcOrd="0" destOrd="0" parTransId="{B40A864F-9A80-49AC-B702-5C4E1BBF1B56}" sibTransId="{6C225E0E-FEF9-4374-A165-D2466F44522C}"/>
    <dgm:cxn modelId="{7F4CF1A0-31E6-4E0D-9A9B-82C58B286ECF}" type="presOf" srcId="{B5B8FA6B-FF7E-4722-9BA1-F3FE5EFEE0A2}" destId="{B69BAA32-36E2-4F42-97E0-F81244C2B65B}" srcOrd="0" destOrd="0" presId="urn:microsoft.com/office/officeart/2005/8/layout/vList2"/>
    <dgm:cxn modelId="{A4F33750-D495-49BA-9CE9-D6BF1F926603}" type="presOf" srcId="{D432EB8A-6A6E-480A-AEB7-E9444902AA8B}" destId="{AD44345B-5C61-40B4-84C0-718EF2F45DCB}" srcOrd="0" destOrd="0" presId="urn:microsoft.com/office/officeart/2005/8/layout/vList2"/>
    <dgm:cxn modelId="{93E431CE-DFBB-4EA0-8272-43037F0BEF43}" type="presParOf" srcId="{AD44345B-5C61-40B4-84C0-718EF2F45DCB}" destId="{B69BAA32-36E2-4F42-97E0-F81244C2B65B}" srcOrd="0" destOrd="0" presId="urn:microsoft.com/office/officeart/2005/8/layout/vList2"/>
  </dgm:cxnLst>
  <dgm:bg/>
  <dgm:whole/>
  <dgm:extLst>
    <a:ext uri="http://schemas.microsoft.com/office/drawing/2008/diagram">
      <dsp:dataModelExt xmlns:dsp="http://schemas.microsoft.com/office/drawing/2008/diagram" relId="rId10" minVer="http://schemas.openxmlformats.org/drawingml/2006/diagram"/>
    </a:ext>
  </dgm:extLst>
</dgm:dataModel>
</file>

<file path=xl/diagrams/data38.xml><?xml version="1.0" encoding="utf-8"?>
<dgm:dataModel xmlns:dgm="http://schemas.openxmlformats.org/drawingml/2006/diagram" xmlns:a="http://schemas.openxmlformats.org/drawingml/2006/main">
  <dgm:ptLst>
    <dgm:pt modelId="{D432EB8A-6A6E-480A-AEB7-E9444902AA8B}" type="doc">
      <dgm:prSet loTypeId="urn:microsoft.com/office/officeart/2005/8/layout/vList2" loCatId="list" qsTypeId="urn:microsoft.com/office/officeart/2005/8/quickstyle/simple1" qsCatId="simple" csTypeId="urn:microsoft.com/office/officeart/2005/8/colors/accent1_2" csCatId="accent1" phldr="1"/>
      <dgm:spPr/>
      <dgm:t>
        <a:bodyPr/>
        <a:lstStyle/>
        <a:p>
          <a:endParaRPr lang="ru-RU"/>
        </a:p>
      </dgm:t>
    </dgm:pt>
    <dgm:pt modelId="{B5B8FA6B-FF7E-4722-9BA1-F3FE5EFEE0A2}">
      <dgm:prSet phldrT="[Текст]" custT="1"/>
      <dgm:spPr/>
      <dgm:t>
        <a:bodyPr/>
        <a:lstStyle/>
        <a:p>
          <a:r>
            <a:rPr lang="ru-RU" sz="1000"/>
            <a:t>НАЗАД В ГЛАВНОЕ МЕНЮ</a:t>
          </a:r>
        </a:p>
      </dgm:t>
      <dgm:extLst>
        <a:ext uri="{E40237B7-FDA0-4F09-8148-C483321AD2D9}">
          <dgm14:cNvPr xmlns:dgm14="http://schemas.microsoft.com/office/drawing/2010/diagram" id="0" name="">
            <a:hlinkClick xmlns:r="http://schemas.openxmlformats.org/officeDocument/2006/relationships" r:id=""/>
          </dgm14:cNvPr>
        </a:ext>
      </dgm:extLst>
    </dgm:pt>
    <dgm:pt modelId="{B40A864F-9A80-49AC-B702-5C4E1BBF1B56}" type="parTrans" cxnId="{2A22986F-947A-4A17-8014-CBA211708A68}">
      <dgm:prSet/>
      <dgm:spPr/>
      <dgm:t>
        <a:bodyPr/>
        <a:lstStyle/>
        <a:p>
          <a:endParaRPr lang="ru-RU"/>
        </a:p>
      </dgm:t>
    </dgm:pt>
    <dgm:pt modelId="{6C225E0E-FEF9-4374-A165-D2466F44522C}" type="sibTrans" cxnId="{2A22986F-947A-4A17-8014-CBA211708A68}">
      <dgm:prSet/>
      <dgm:spPr/>
      <dgm:t>
        <a:bodyPr/>
        <a:lstStyle/>
        <a:p>
          <a:endParaRPr lang="ru-RU"/>
        </a:p>
      </dgm:t>
    </dgm:pt>
    <dgm:pt modelId="{AD44345B-5C61-40B4-84C0-718EF2F45DCB}" type="pres">
      <dgm:prSet presAssocID="{D432EB8A-6A6E-480A-AEB7-E9444902AA8B}" presName="linear" presStyleCnt="0">
        <dgm:presLayoutVars>
          <dgm:animLvl val="lvl"/>
          <dgm:resizeHandles val="exact"/>
        </dgm:presLayoutVars>
      </dgm:prSet>
      <dgm:spPr/>
      <dgm:t>
        <a:bodyPr/>
        <a:lstStyle/>
        <a:p>
          <a:endParaRPr lang="ru-RU"/>
        </a:p>
      </dgm:t>
    </dgm:pt>
    <dgm:pt modelId="{B69BAA32-36E2-4F42-97E0-F81244C2B65B}" type="pres">
      <dgm:prSet presAssocID="{B5B8FA6B-FF7E-4722-9BA1-F3FE5EFEE0A2}" presName="parentText" presStyleLbl="node1" presStyleIdx="0" presStyleCnt="1" custLinFactNeighborX="606" custLinFactNeighborY="-15510">
        <dgm:presLayoutVars>
          <dgm:chMax val="0"/>
          <dgm:bulletEnabled val="1"/>
        </dgm:presLayoutVars>
      </dgm:prSet>
      <dgm:spPr/>
      <dgm:t>
        <a:bodyPr/>
        <a:lstStyle/>
        <a:p>
          <a:endParaRPr lang="ru-RU"/>
        </a:p>
      </dgm:t>
    </dgm:pt>
  </dgm:ptLst>
  <dgm:cxnLst>
    <dgm:cxn modelId="{5BC59FAE-C2D5-4769-9D15-34D144AB6481}" type="presOf" srcId="{B5B8FA6B-FF7E-4722-9BA1-F3FE5EFEE0A2}" destId="{B69BAA32-36E2-4F42-97E0-F81244C2B65B}" srcOrd="0" destOrd="0" presId="urn:microsoft.com/office/officeart/2005/8/layout/vList2"/>
    <dgm:cxn modelId="{65820927-A003-4CAF-AF49-A18CF8D3A11C}" type="presOf" srcId="{D432EB8A-6A6E-480A-AEB7-E9444902AA8B}" destId="{AD44345B-5C61-40B4-84C0-718EF2F45DCB}" srcOrd="0" destOrd="0" presId="urn:microsoft.com/office/officeart/2005/8/layout/vList2"/>
    <dgm:cxn modelId="{2A22986F-947A-4A17-8014-CBA211708A68}" srcId="{D432EB8A-6A6E-480A-AEB7-E9444902AA8B}" destId="{B5B8FA6B-FF7E-4722-9BA1-F3FE5EFEE0A2}" srcOrd="0" destOrd="0" parTransId="{B40A864F-9A80-49AC-B702-5C4E1BBF1B56}" sibTransId="{6C225E0E-FEF9-4374-A165-D2466F44522C}"/>
    <dgm:cxn modelId="{B6FE355D-60B9-4420-85CB-4E1E464969EA}" type="presParOf" srcId="{AD44345B-5C61-40B4-84C0-718EF2F45DCB}" destId="{B69BAA32-36E2-4F42-97E0-F81244C2B65B}" srcOrd="0" destOrd="0" presId="urn:microsoft.com/office/officeart/2005/8/layout/vList2"/>
  </dgm:cxnLst>
  <dgm:bg/>
  <dgm:whole/>
  <dgm:extLst>
    <a:ext uri="http://schemas.microsoft.com/office/drawing/2008/diagram">
      <dsp:dataModelExt xmlns:dsp="http://schemas.microsoft.com/office/drawing/2008/diagram" relId="rId15" minVer="http://schemas.openxmlformats.org/drawingml/2006/diagram"/>
    </a:ext>
  </dgm:extLst>
</dgm:dataModel>
</file>

<file path=xl/diagrams/data39.xml><?xml version="1.0" encoding="utf-8"?>
<dgm:dataModel xmlns:dgm="http://schemas.openxmlformats.org/drawingml/2006/diagram" xmlns:a="http://schemas.openxmlformats.org/drawingml/2006/main">
  <dgm:ptLst>
    <dgm:pt modelId="{D432EB8A-6A6E-480A-AEB7-E9444902AA8B}" type="doc">
      <dgm:prSet loTypeId="urn:microsoft.com/office/officeart/2005/8/layout/vList2" loCatId="list" qsTypeId="urn:microsoft.com/office/officeart/2005/8/quickstyle/simple1" qsCatId="simple" csTypeId="urn:microsoft.com/office/officeart/2005/8/colors/accent1_2" csCatId="accent1" phldr="1"/>
      <dgm:spPr/>
      <dgm:t>
        <a:bodyPr/>
        <a:lstStyle/>
        <a:p>
          <a:endParaRPr lang="ru-RU"/>
        </a:p>
      </dgm:t>
    </dgm:pt>
    <dgm:pt modelId="{B5B8FA6B-FF7E-4722-9BA1-F3FE5EFEE0A2}">
      <dgm:prSet phldrT="[Текст]" custT="1"/>
      <dgm:spPr/>
      <dgm:t>
        <a:bodyPr/>
        <a:lstStyle/>
        <a:p>
          <a:r>
            <a:rPr lang="ru-RU" sz="1000"/>
            <a:t>НАЗАД В ГЛАВНОЕ МЕНЮ</a:t>
          </a:r>
        </a:p>
      </dgm:t>
      <dgm:extLst>
        <a:ext uri="{E40237B7-FDA0-4F09-8148-C483321AD2D9}">
          <dgm14:cNvPr xmlns:dgm14="http://schemas.microsoft.com/office/drawing/2010/diagram" id="0" name="">
            <a:hlinkClick xmlns:r="http://schemas.openxmlformats.org/officeDocument/2006/relationships" r:id=""/>
          </dgm14:cNvPr>
        </a:ext>
      </dgm:extLst>
    </dgm:pt>
    <dgm:pt modelId="{B40A864F-9A80-49AC-B702-5C4E1BBF1B56}" type="parTrans" cxnId="{2A22986F-947A-4A17-8014-CBA211708A68}">
      <dgm:prSet/>
      <dgm:spPr/>
      <dgm:t>
        <a:bodyPr/>
        <a:lstStyle/>
        <a:p>
          <a:endParaRPr lang="ru-RU"/>
        </a:p>
      </dgm:t>
    </dgm:pt>
    <dgm:pt modelId="{6C225E0E-FEF9-4374-A165-D2466F44522C}" type="sibTrans" cxnId="{2A22986F-947A-4A17-8014-CBA211708A68}">
      <dgm:prSet/>
      <dgm:spPr/>
      <dgm:t>
        <a:bodyPr/>
        <a:lstStyle/>
        <a:p>
          <a:endParaRPr lang="ru-RU"/>
        </a:p>
      </dgm:t>
    </dgm:pt>
    <dgm:pt modelId="{AD44345B-5C61-40B4-84C0-718EF2F45DCB}" type="pres">
      <dgm:prSet presAssocID="{D432EB8A-6A6E-480A-AEB7-E9444902AA8B}" presName="linear" presStyleCnt="0">
        <dgm:presLayoutVars>
          <dgm:animLvl val="lvl"/>
          <dgm:resizeHandles val="exact"/>
        </dgm:presLayoutVars>
      </dgm:prSet>
      <dgm:spPr/>
      <dgm:t>
        <a:bodyPr/>
        <a:lstStyle/>
        <a:p>
          <a:endParaRPr lang="ru-RU"/>
        </a:p>
      </dgm:t>
    </dgm:pt>
    <dgm:pt modelId="{B69BAA32-36E2-4F42-97E0-F81244C2B65B}" type="pres">
      <dgm:prSet presAssocID="{B5B8FA6B-FF7E-4722-9BA1-F3FE5EFEE0A2}" presName="parentText" presStyleLbl="node1" presStyleIdx="0" presStyleCnt="1" custLinFactNeighborX="606" custLinFactNeighborY="-15510">
        <dgm:presLayoutVars>
          <dgm:chMax val="0"/>
          <dgm:bulletEnabled val="1"/>
        </dgm:presLayoutVars>
      </dgm:prSet>
      <dgm:spPr/>
      <dgm:t>
        <a:bodyPr/>
        <a:lstStyle/>
        <a:p>
          <a:endParaRPr lang="ru-RU"/>
        </a:p>
      </dgm:t>
    </dgm:pt>
  </dgm:ptLst>
  <dgm:cxnLst>
    <dgm:cxn modelId="{AE8D99D7-967D-4CFB-9F11-F2615604742A}" type="presOf" srcId="{D432EB8A-6A6E-480A-AEB7-E9444902AA8B}" destId="{AD44345B-5C61-40B4-84C0-718EF2F45DCB}" srcOrd="0" destOrd="0" presId="urn:microsoft.com/office/officeart/2005/8/layout/vList2"/>
    <dgm:cxn modelId="{2A22986F-947A-4A17-8014-CBA211708A68}" srcId="{D432EB8A-6A6E-480A-AEB7-E9444902AA8B}" destId="{B5B8FA6B-FF7E-4722-9BA1-F3FE5EFEE0A2}" srcOrd="0" destOrd="0" parTransId="{B40A864F-9A80-49AC-B702-5C4E1BBF1B56}" sibTransId="{6C225E0E-FEF9-4374-A165-D2466F44522C}"/>
    <dgm:cxn modelId="{EF463D7D-3CDE-4D6F-BE2F-6AAA31B1A787}" type="presOf" srcId="{B5B8FA6B-FF7E-4722-9BA1-F3FE5EFEE0A2}" destId="{B69BAA32-36E2-4F42-97E0-F81244C2B65B}" srcOrd="0" destOrd="0" presId="urn:microsoft.com/office/officeart/2005/8/layout/vList2"/>
    <dgm:cxn modelId="{E68D2B16-74F0-436D-890F-18035E2FDE77}" type="presParOf" srcId="{AD44345B-5C61-40B4-84C0-718EF2F45DCB}" destId="{B69BAA32-36E2-4F42-97E0-F81244C2B65B}" srcOrd="0" destOrd="0" presId="urn:microsoft.com/office/officeart/2005/8/layout/vList2"/>
  </dgm:cxnLst>
  <dgm:bg/>
  <dgm:whole/>
  <dgm:extLst>
    <a:ext uri="http://schemas.microsoft.com/office/drawing/2008/diagram">
      <dsp:dataModelExt xmlns:dsp="http://schemas.microsoft.com/office/drawing/2008/diagram" relId="rId20" minVer="http://schemas.openxmlformats.org/drawingml/2006/diagram"/>
    </a:ext>
  </dgm:extLst>
</dgm:dataModel>
</file>

<file path=xl/diagrams/data4.xml><?xml version="1.0" encoding="utf-8"?>
<dgm:dataModel xmlns:dgm="http://schemas.openxmlformats.org/drawingml/2006/diagram" xmlns:a="http://schemas.openxmlformats.org/drawingml/2006/main">
  <dgm:ptLst>
    <dgm:pt modelId="{D432EB8A-6A6E-480A-AEB7-E9444902AA8B}" type="doc">
      <dgm:prSet loTypeId="urn:microsoft.com/office/officeart/2005/8/layout/vList2" loCatId="list" qsTypeId="urn:microsoft.com/office/officeart/2005/8/quickstyle/simple1" qsCatId="simple" csTypeId="urn:microsoft.com/office/officeart/2005/8/colors/accent1_2" csCatId="accent1" phldr="1"/>
      <dgm:spPr/>
      <dgm:t>
        <a:bodyPr/>
        <a:lstStyle/>
        <a:p>
          <a:endParaRPr lang="ru-RU"/>
        </a:p>
      </dgm:t>
    </dgm:pt>
    <dgm:pt modelId="{B5B8FA6B-FF7E-4722-9BA1-F3FE5EFEE0A2}">
      <dgm:prSet phldrT="[Текст]" custT="1"/>
      <dgm:spPr/>
      <dgm:t>
        <a:bodyPr/>
        <a:lstStyle/>
        <a:p>
          <a:r>
            <a:rPr lang="ru-RU" sz="1000"/>
            <a:t>НАЗАД В ГЛАВНОЕ МЕНЮ</a:t>
          </a:r>
        </a:p>
      </dgm:t>
      <dgm:extLst>
        <a:ext uri="{E40237B7-FDA0-4F09-8148-C483321AD2D9}">
          <dgm14:cNvPr xmlns:dgm14="http://schemas.microsoft.com/office/drawing/2010/diagram" id="0" name="">
            <a:hlinkClick xmlns:r="http://schemas.openxmlformats.org/officeDocument/2006/relationships" r:id=""/>
          </dgm14:cNvPr>
        </a:ext>
      </dgm:extLst>
    </dgm:pt>
    <dgm:pt modelId="{B40A864F-9A80-49AC-B702-5C4E1BBF1B56}" type="parTrans" cxnId="{2A22986F-947A-4A17-8014-CBA211708A68}">
      <dgm:prSet/>
      <dgm:spPr/>
      <dgm:t>
        <a:bodyPr/>
        <a:lstStyle/>
        <a:p>
          <a:endParaRPr lang="ru-RU"/>
        </a:p>
      </dgm:t>
    </dgm:pt>
    <dgm:pt modelId="{6C225E0E-FEF9-4374-A165-D2466F44522C}" type="sibTrans" cxnId="{2A22986F-947A-4A17-8014-CBA211708A68}">
      <dgm:prSet/>
      <dgm:spPr/>
      <dgm:t>
        <a:bodyPr/>
        <a:lstStyle/>
        <a:p>
          <a:endParaRPr lang="ru-RU"/>
        </a:p>
      </dgm:t>
    </dgm:pt>
    <dgm:pt modelId="{AD44345B-5C61-40B4-84C0-718EF2F45DCB}" type="pres">
      <dgm:prSet presAssocID="{D432EB8A-6A6E-480A-AEB7-E9444902AA8B}" presName="linear" presStyleCnt="0">
        <dgm:presLayoutVars>
          <dgm:animLvl val="lvl"/>
          <dgm:resizeHandles val="exact"/>
        </dgm:presLayoutVars>
      </dgm:prSet>
      <dgm:spPr/>
      <dgm:t>
        <a:bodyPr/>
        <a:lstStyle/>
        <a:p>
          <a:endParaRPr lang="ru-RU"/>
        </a:p>
      </dgm:t>
    </dgm:pt>
    <dgm:pt modelId="{B69BAA32-36E2-4F42-97E0-F81244C2B65B}" type="pres">
      <dgm:prSet presAssocID="{B5B8FA6B-FF7E-4722-9BA1-F3FE5EFEE0A2}" presName="parentText" presStyleLbl="node1" presStyleIdx="0" presStyleCnt="1" custLinFactNeighborX="606" custLinFactNeighborY="-15510">
        <dgm:presLayoutVars>
          <dgm:chMax val="0"/>
          <dgm:bulletEnabled val="1"/>
        </dgm:presLayoutVars>
      </dgm:prSet>
      <dgm:spPr/>
      <dgm:t>
        <a:bodyPr/>
        <a:lstStyle/>
        <a:p>
          <a:endParaRPr lang="ru-RU"/>
        </a:p>
      </dgm:t>
    </dgm:pt>
  </dgm:ptLst>
  <dgm:cxnLst>
    <dgm:cxn modelId="{B24487C5-AC26-4D74-BCA0-6837571A86F1}" type="presOf" srcId="{D432EB8A-6A6E-480A-AEB7-E9444902AA8B}" destId="{AD44345B-5C61-40B4-84C0-718EF2F45DCB}" srcOrd="0" destOrd="0" presId="urn:microsoft.com/office/officeart/2005/8/layout/vList2"/>
    <dgm:cxn modelId="{2A22986F-947A-4A17-8014-CBA211708A68}" srcId="{D432EB8A-6A6E-480A-AEB7-E9444902AA8B}" destId="{B5B8FA6B-FF7E-4722-9BA1-F3FE5EFEE0A2}" srcOrd="0" destOrd="0" parTransId="{B40A864F-9A80-49AC-B702-5C4E1BBF1B56}" sibTransId="{6C225E0E-FEF9-4374-A165-D2466F44522C}"/>
    <dgm:cxn modelId="{61FBDFED-881A-432F-8793-0207541B5E3B}" type="presOf" srcId="{B5B8FA6B-FF7E-4722-9BA1-F3FE5EFEE0A2}" destId="{B69BAA32-36E2-4F42-97E0-F81244C2B65B}" srcOrd="0" destOrd="0" presId="urn:microsoft.com/office/officeart/2005/8/layout/vList2"/>
    <dgm:cxn modelId="{9ACFF2C0-BA74-4538-9B03-F17BF11F02EB}" type="presParOf" srcId="{AD44345B-5C61-40B4-84C0-718EF2F45DCB}" destId="{B69BAA32-36E2-4F42-97E0-F81244C2B65B}" srcOrd="0" destOrd="0" presId="urn:microsoft.com/office/officeart/2005/8/layout/vList2"/>
  </dgm:cxnLst>
  <dgm:bg/>
  <dgm:whole/>
  <dgm:extLst>
    <a:ext uri="http://schemas.microsoft.com/office/drawing/2008/diagram">
      <dsp:dataModelExt xmlns:dsp="http://schemas.microsoft.com/office/drawing/2008/diagram" relId="rId10" minVer="http://schemas.openxmlformats.org/drawingml/2006/diagram"/>
    </a:ext>
  </dgm:extLst>
</dgm:dataModel>
</file>

<file path=xl/diagrams/data40.xml><?xml version="1.0" encoding="utf-8"?>
<dgm:dataModel xmlns:dgm="http://schemas.openxmlformats.org/drawingml/2006/diagram" xmlns:a="http://schemas.openxmlformats.org/drawingml/2006/main">
  <dgm:ptLst>
    <dgm:pt modelId="{D432EB8A-6A6E-480A-AEB7-E9444902AA8B}" type="doc">
      <dgm:prSet loTypeId="urn:microsoft.com/office/officeart/2005/8/layout/vList2" loCatId="list" qsTypeId="urn:microsoft.com/office/officeart/2005/8/quickstyle/simple1" qsCatId="simple" csTypeId="urn:microsoft.com/office/officeart/2005/8/colors/accent1_2" csCatId="accent1" phldr="1"/>
      <dgm:spPr/>
      <dgm:t>
        <a:bodyPr/>
        <a:lstStyle/>
        <a:p>
          <a:endParaRPr lang="ru-RU"/>
        </a:p>
      </dgm:t>
    </dgm:pt>
    <dgm:pt modelId="{B5B8FA6B-FF7E-4722-9BA1-F3FE5EFEE0A2}">
      <dgm:prSet phldrT="[Текст]" custT="1"/>
      <dgm:spPr/>
      <dgm:t>
        <a:bodyPr/>
        <a:lstStyle/>
        <a:p>
          <a:r>
            <a:rPr lang="ru-RU" sz="1000"/>
            <a:t>НАЗАД В ГЛАВНОЕ МЕНЮ</a:t>
          </a:r>
        </a:p>
      </dgm:t>
      <dgm:extLst>
        <a:ext uri="{E40237B7-FDA0-4F09-8148-C483321AD2D9}">
          <dgm14:cNvPr xmlns:dgm14="http://schemas.microsoft.com/office/drawing/2010/diagram" id="0" name="">
            <a:hlinkClick xmlns:r="http://schemas.openxmlformats.org/officeDocument/2006/relationships" r:id=""/>
          </dgm14:cNvPr>
        </a:ext>
      </dgm:extLst>
    </dgm:pt>
    <dgm:pt modelId="{B40A864F-9A80-49AC-B702-5C4E1BBF1B56}" type="parTrans" cxnId="{2A22986F-947A-4A17-8014-CBA211708A68}">
      <dgm:prSet/>
      <dgm:spPr/>
      <dgm:t>
        <a:bodyPr/>
        <a:lstStyle/>
        <a:p>
          <a:endParaRPr lang="ru-RU"/>
        </a:p>
      </dgm:t>
    </dgm:pt>
    <dgm:pt modelId="{6C225E0E-FEF9-4374-A165-D2466F44522C}" type="sibTrans" cxnId="{2A22986F-947A-4A17-8014-CBA211708A68}">
      <dgm:prSet/>
      <dgm:spPr/>
      <dgm:t>
        <a:bodyPr/>
        <a:lstStyle/>
        <a:p>
          <a:endParaRPr lang="ru-RU"/>
        </a:p>
      </dgm:t>
    </dgm:pt>
    <dgm:pt modelId="{AD44345B-5C61-40B4-84C0-718EF2F45DCB}" type="pres">
      <dgm:prSet presAssocID="{D432EB8A-6A6E-480A-AEB7-E9444902AA8B}" presName="linear" presStyleCnt="0">
        <dgm:presLayoutVars>
          <dgm:animLvl val="lvl"/>
          <dgm:resizeHandles val="exact"/>
        </dgm:presLayoutVars>
      </dgm:prSet>
      <dgm:spPr/>
      <dgm:t>
        <a:bodyPr/>
        <a:lstStyle/>
        <a:p>
          <a:endParaRPr lang="ru-RU"/>
        </a:p>
      </dgm:t>
    </dgm:pt>
    <dgm:pt modelId="{B69BAA32-36E2-4F42-97E0-F81244C2B65B}" type="pres">
      <dgm:prSet presAssocID="{B5B8FA6B-FF7E-4722-9BA1-F3FE5EFEE0A2}" presName="parentText" presStyleLbl="node1" presStyleIdx="0" presStyleCnt="1" custLinFactNeighborX="606" custLinFactNeighborY="-15510">
        <dgm:presLayoutVars>
          <dgm:chMax val="0"/>
          <dgm:bulletEnabled val="1"/>
        </dgm:presLayoutVars>
      </dgm:prSet>
      <dgm:spPr/>
      <dgm:t>
        <a:bodyPr/>
        <a:lstStyle/>
        <a:p>
          <a:endParaRPr lang="ru-RU"/>
        </a:p>
      </dgm:t>
    </dgm:pt>
  </dgm:ptLst>
  <dgm:cxnLst>
    <dgm:cxn modelId="{94440B95-92E2-44F5-B99E-42E7C1DD377A}" type="presOf" srcId="{D432EB8A-6A6E-480A-AEB7-E9444902AA8B}" destId="{AD44345B-5C61-40B4-84C0-718EF2F45DCB}" srcOrd="0" destOrd="0" presId="urn:microsoft.com/office/officeart/2005/8/layout/vList2"/>
    <dgm:cxn modelId="{2A22986F-947A-4A17-8014-CBA211708A68}" srcId="{D432EB8A-6A6E-480A-AEB7-E9444902AA8B}" destId="{B5B8FA6B-FF7E-4722-9BA1-F3FE5EFEE0A2}" srcOrd="0" destOrd="0" parTransId="{B40A864F-9A80-49AC-B702-5C4E1BBF1B56}" sibTransId="{6C225E0E-FEF9-4374-A165-D2466F44522C}"/>
    <dgm:cxn modelId="{745C4858-18FE-4504-BB26-CD8DC10D00D1}" type="presOf" srcId="{B5B8FA6B-FF7E-4722-9BA1-F3FE5EFEE0A2}" destId="{B69BAA32-36E2-4F42-97E0-F81244C2B65B}" srcOrd="0" destOrd="0" presId="urn:microsoft.com/office/officeart/2005/8/layout/vList2"/>
    <dgm:cxn modelId="{D84A43FE-E01B-47BC-98E6-3C40027FA1C0}" type="presParOf" srcId="{AD44345B-5C61-40B4-84C0-718EF2F45DCB}" destId="{B69BAA32-36E2-4F42-97E0-F81244C2B65B}" srcOrd="0" destOrd="0" presId="urn:microsoft.com/office/officeart/2005/8/layout/vList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41.xml><?xml version="1.0" encoding="utf-8"?>
<dgm:dataModel xmlns:dgm="http://schemas.openxmlformats.org/drawingml/2006/diagram" xmlns:a="http://schemas.openxmlformats.org/drawingml/2006/main">
  <dgm:ptLst>
    <dgm:pt modelId="{D432EB8A-6A6E-480A-AEB7-E9444902AA8B}" type="doc">
      <dgm:prSet loTypeId="urn:microsoft.com/office/officeart/2005/8/layout/vList2" loCatId="list" qsTypeId="urn:microsoft.com/office/officeart/2005/8/quickstyle/simple1" qsCatId="simple" csTypeId="urn:microsoft.com/office/officeart/2005/8/colors/accent1_2" csCatId="accent1" phldr="1"/>
      <dgm:spPr/>
      <dgm:t>
        <a:bodyPr/>
        <a:lstStyle/>
        <a:p>
          <a:endParaRPr lang="ru-RU"/>
        </a:p>
      </dgm:t>
    </dgm:pt>
    <dgm:pt modelId="{B5B8FA6B-FF7E-4722-9BA1-F3FE5EFEE0A2}">
      <dgm:prSet phldrT="[Текст]" custT="1"/>
      <dgm:spPr/>
      <dgm:t>
        <a:bodyPr/>
        <a:lstStyle/>
        <a:p>
          <a:r>
            <a:rPr lang="ru-RU" sz="1000"/>
            <a:t>НАЗАД В ГЛАВНОЕ МЕНЮ</a:t>
          </a:r>
        </a:p>
      </dgm:t>
      <dgm:extLst>
        <a:ext uri="{E40237B7-FDA0-4F09-8148-C483321AD2D9}">
          <dgm14:cNvPr xmlns:dgm14="http://schemas.microsoft.com/office/drawing/2010/diagram" id="0" name="">
            <a:hlinkClick xmlns:r="http://schemas.openxmlformats.org/officeDocument/2006/relationships" r:id=""/>
          </dgm14:cNvPr>
        </a:ext>
      </dgm:extLst>
    </dgm:pt>
    <dgm:pt modelId="{B40A864F-9A80-49AC-B702-5C4E1BBF1B56}" type="parTrans" cxnId="{2A22986F-947A-4A17-8014-CBA211708A68}">
      <dgm:prSet/>
      <dgm:spPr/>
      <dgm:t>
        <a:bodyPr/>
        <a:lstStyle/>
        <a:p>
          <a:endParaRPr lang="ru-RU"/>
        </a:p>
      </dgm:t>
    </dgm:pt>
    <dgm:pt modelId="{6C225E0E-FEF9-4374-A165-D2466F44522C}" type="sibTrans" cxnId="{2A22986F-947A-4A17-8014-CBA211708A68}">
      <dgm:prSet/>
      <dgm:spPr/>
      <dgm:t>
        <a:bodyPr/>
        <a:lstStyle/>
        <a:p>
          <a:endParaRPr lang="ru-RU"/>
        </a:p>
      </dgm:t>
    </dgm:pt>
    <dgm:pt modelId="{AD44345B-5C61-40B4-84C0-718EF2F45DCB}" type="pres">
      <dgm:prSet presAssocID="{D432EB8A-6A6E-480A-AEB7-E9444902AA8B}" presName="linear" presStyleCnt="0">
        <dgm:presLayoutVars>
          <dgm:animLvl val="lvl"/>
          <dgm:resizeHandles val="exact"/>
        </dgm:presLayoutVars>
      </dgm:prSet>
      <dgm:spPr/>
      <dgm:t>
        <a:bodyPr/>
        <a:lstStyle/>
        <a:p>
          <a:endParaRPr lang="ru-RU"/>
        </a:p>
      </dgm:t>
    </dgm:pt>
    <dgm:pt modelId="{B69BAA32-36E2-4F42-97E0-F81244C2B65B}" type="pres">
      <dgm:prSet presAssocID="{B5B8FA6B-FF7E-4722-9BA1-F3FE5EFEE0A2}" presName="parentText" presStyleLbl="node1" presStyleIdx="0" presStyleCnt="1" custLinFactNeighborX="606" custLinFactNeighborY="-15510">
        <dgm:presLayoutVars>
          <dgm:chMax val="0"/>
          <dgm:bulletEnabled val="1"/>
        </dgm:presLayoutVars>
      </dgm:prSet>
      <dgm:spPr/>
      <dgm:t>
        <a:bodyPr/>
        <a:lstStyle/>
        <a:p>
          <a:endParaRPr lang="ru-RU"/>
        </a:p>
      </dgm:t>
    </dgm:pt>
  </dgm:ptLst>
  <dgm:cxnLst>
    <dgm:cxn modelId="{15659501-CC93-4F34-856A-09770F26AC42}" type="presOf" srcId="{D432EB8A-6A6E-480A-AEB7-E9444902AA8B}" destId="{AD44345B-5C61-40B4-84C0-718EF2F45DCB}" srcOrd="0" destOrd="0" presId="urn:microsoft.com/office/officeart/2005/8/layout/vList2"/>
    <dgm:cxn modelId="{2A22986F-947A-4A17-8014-CBA211708A68}" srcId="{D432EB8A-6A6E-480A-AEB7-E9444902AA8B}" destId="{B5B8FA6B-FF7E-4722-9BA1-F3FE5EFEE0A2}" srcOrd="0" destOrd="0" parTransId="{B40A864F-9A80-49AC-B702-5C4E1BBF1B56}" sibTransId="{6C225E0E-FEF9-4374-A165-D2466F44522C}"/>
    <dgm:cxn modelId="{AA8F9EB1-20D5-4623-A5C3-C8180C9CF388}" type="presOf" srcId="{B5B8FA6B-FF7E-4722-9BA1-F3FE5EFEE0A2}" destId="{B69BAA32-36E2-4F42-97E0-F81244C2B65B}" srcOrd="0" destOrd="0" presId="urn:microsoft.com/office/officeart/2005/8/layout/vList2"/>
    <dgm:cxn modelId="{52EF861F-5D40-48E5-8B97-03E26E43CE46}" type="presParOf" srcId="{AD44345B-5C61-40B4-84C0-718EF2F45DCB}" destId="{B69BAA32-36E2-4F42-97E0-F81244C2B65B}" srcOrd="0" destOrd="0" presId="urn:microsoft.com/office/officeart/2005/8/layout/vList2"/>
  </dgm:cxnLst>
  <dgm:bg/>
  <dgm:whole/>
  <dgm:extLst>
    <a:ext uri="http://schemas.microsoft.com/office/drawing/2008/diagram">
      <dsp:dataModelExt xmlns:dsp="http://schemas.microsoft.com/office/drawing/2008/diagram" relId="rId10" minVer="http://schemas.openxmlformats.org/drawingml/2006/diagram"/>
    </a:ext>
  </dgm:extLst>
</dgm:dataModel>
</file>

<file path=xl/diagrams/data42.xml><?xml version="1.0" encoding="utf-8"?>
<dgm:dataModel xmlns:dgm="http://schemas.openxmlformats.org/drawingml/2006/diagram" xmlns:a="http://schemas.openxmlformats.org/drawingml/2006/main">
  <dgm:ptLst>
    <dgm:pt modelId="{D432EB8A-6A6E-480A-AEB7-E9444902AA8B}" type="doc">
      <dgm:prSet loTypeId="urn:microsoft.com/office/officeart/2005/8/layout/vList2" loCatId="list" qsTypeId="urn:microsoft.com/office/officeart/2005/8/quickstyle/simple1" qsCatId="simple" csTypeId="urn:microsoft.com/office/officeart/2005/8/colors/accent1_2" csCatId="accent1" phldr="1"/>
      <dgm:spPr/>
      <dgm:t>
        <a:bodyPr/>
        <a:lstStyle/>
        <a:p>
          <a:endParaRPr lang="ru-RU"/>
        </a:p>
      </dgm:t>
    </dgm:pt>
    <dgm:pt modelId="{B5B8FA6B-FF7E-4722-9BA1-F3FE5EFEE0A2}">
      <dgm:prSet phldrT="[Текст]" custT="1"/>
      <dgm:spPr/>
      <dgm:t>
        <a:bodyPr/>
        <a:lstStyle/>
        <a:p>
          <a:r>
            <a:rPr lang="ru-RU" sz="1000"/>
            <a:t>НАЗАД В ГЛАВНОЕ МЕНЮ</a:t>
          </a:r>
        </a:p>
      </dgm:t>
      <dgm:extLst>
        <a:ext uri="{E40237B7-FDA0-4F09-8148-C483321AD2D9}">
          <dgm14:cNvPr xmlns:dgm14="http://schemas.microsoft.com/office/drawing/2010/diagram" id="0" name="">
            <a:hlinkClick xmlns:r="http://schemas.openxmlformats.org/officeDocument/2006/relationships" r:id=""/>
          </dgm14:cNvPr>
        </a:ext>
      </dgm:extLst>
    </dgm:pt>
    <dgm:pt modelId="{B40A864F-9A80-49AC-B702-5C4E1BBF1B56}" type="parTrans" cxnId="{2A22986F-947A-4A17-8014-CBA211708A68}">
      <dgm:prSet/>
      <dgm:spPr/>
      <dgm:t>
        <a:bodyPr/>
        <a:lstStyle/>
        <a:p>
          <a:endParaRPr lang="ru-RU"/>
        </a:p>
      </dgm:t>
    </dgm:pt>
    <dgm:pt modelId="{6C225E0E-FEF9-4374-A165-D2466F44522C}" type="sibTrans" cxnId="{2A22986F-947A-4A17-8014-CBA211708A68}">
      <dgm:prSet/>
      <dgm:spPr/>
      <dgm:t>
        <a:bodyPr/>
        <a:lstStyle/>
        <a:p>
          <a:endParaRPr lang="ru-RU"/>
        </a:p>
      </dgm:t>
    </dgm:pt>
    <dgm:pt modelId="{AD44345B-5C61-40B4-84C0-718EF2F45DCB}" type="pres">
      <dgm:prSet presAssocID="{D432EB8A-6A6E-480A-AEB7-E9444902AA8B}" presName="linear" presStyleCnt="0">
        <dgm:presLayoutVars>
          <dgm:animLvl val="lvl"/>
          <dgm:resizeHandles val="exact"/>
        </dgm:presLayoutVars>
      </dgm:prSet>
      <dgm:spPr/>
      <dgm:t>
        <a:bodyPr/>
        <a:lstStyle/>
        <a:p>
          <a:endParaRPr lang="ru-RU"/>
        </a:p>
      </dgm:t>
    </dgm:pt>
    <dgm:pt modelId="{B69BAA32-36E2-4F42-97E0-F81244C2B65B}" type="pres">
      <dgm:prSet presAssocID="{B5B8FA6B-FF7E-4722-9BA1-F3FE5EFEE0A2}" presName="parentText" presStyleLbl="node1" presStyleIdx="0" presStyleCnt="1" custLinFactNeighborX="606" custLinFactNeighborY="-15510">
        <dgm:presLayoutVars>
          <dgm:chMax val="0"/>
          <dgm:bulletEnabled val="1"/>
        </dgm:presLayoutVars>
      </dgm:prSet>
      <dgm:spPr/>
      <dgm:t>
        <a:bodyPr/>
        <a:lstStyle/>
        <a:p>
          <a:endParaRPr lang="ru-RU"/>
        </a:p>
      </dgm:t>
    </dgm:pt>
  </dgm:ptLst>
  <dgm:cxnLst>
    <dgm:cxn modelId="{6E34AFD5-9ED1-49B3-B353-35D7A054B98D}" type="presOf" srcId="{B5B8FA6B-FF7E-4722-9BA1-F3FE5EFEE0A2}" destId="{B69BAA32-36E2-4F42-97E0-F81244C2B65B}" srcOrd="0" destOrd="0" presId="urn:microsoft.com/office/officeart/2005/8/layout/vList2"/>
    <dgm:cxn modelId="{2A22986F-947A-4A17-8014-CBA211708A68}" srcId="{D432EB8A-6A6E-480A-AEB7-E9444902AA8B}" destId="{B5B8FA6B-FF7E-4722-9BA1-F3FE5EFEE0A2}" srcOrd="0" destOrd="0" parTransId="{B40A864F-9A80-49AC-B702-5C4E1BBF1B56}" sibTransId="{6C225E0E-FEF9-4374-A165-D2466F44522C}"/>
    <dgm:cxn modelId="{F3D210B5-4742-4359-BFDB-EC36DECFC15B}" type="presOf" srcId="{D432EB8A-6A6E-480A-AEB7-E9444902AA8B}" destId="{AD44345B-5C61-40B4-84C0-718EF2F45DCB}" srcOrd="0" destOrd="0" presId="urn:microsoft.com/office/officeart/2005/8/layout/vList2"/>
    <dgm:cxn modelId="{E3C80201-0ABB-48B6-8623-C30D0BDD1154}" type="presParOf" srcId="{AD44345B-5C61-40B4-84C0-718EF2F45DCB}" destId="{B69BAA32-36E2-4F42-97E0-F81244C2B65B}" srcOrd="0" destOrd="0" presId="urn:microsoft.com/office/officeart/2005/8/layout/vList2"/>
  </dgm:cxnLst>
  <dgm:bg/>
  <dgm:whole/>
  <dgm:extLst>
    <a:ext uri="http://schemas.microsoft.com/office/drawing/2008/diagram">
      <dsp:dataModelExt xmlns:dsp="http://schemas.microsoft.com/office/drawing/2008/diagram" relId="rId15" minVer="http://schemas.openxmlformats.org/drawingml/2006/diagram"/>
    </a:ext>
  </dgm:extLst>
</dgm:dataModel>
</file>

<file path=xl/diagrams/data43.xml><?xml version="1.0" encoding="utf-8"?>
<dgm:dataModel xmlns:dgm="http://schemas.openxmlformats.org/drawingml/2006/diagram" xmlns:a="http://schemas.openxmlformats.org/drawingml/2006/main">
  <dgm:ptLst>
    <dgm:pt modelId="{D432EB8A-6A6E-480A-AEB7-E9444902AA8B}" type="doc">
      <dgm:prSet loTypeId="urn:microsoft.com/office/officeart/2005/8/layout/vList2" loCatId="list" qsTypeId="urn:microsoft.com/office/officeart/2005/8/quickstyle/simple1" qsCatId="simple" csTypeId="urn:microsoft.com/office/officeart/2005/8/colors/accent1_2" csCatId="accent1" phldr="1"/>
      <dgm:spPr/>
      <dgm:t>
        <a:bodyPr/>
        <a:lstStyle/>
        <a:p>
          <a:endParaRPr lang="ru-RU"/>
        </a:p>
      </dgm:t>
    </dgm:pt>
    <dgm:pt modelId="{B5B8FA6B-FF7E-4722-9BA1-F3FE5EFEE0A2}">
      <dgm:prSet phldrT="[Текст]" custT="1"/>
      <dgm:spPr/>
      <dgm:t>
        <a:bodyPr/>
        <a:lstStyle/>
        <a:p>
          <a:r>
            <a:rPr lang="ru-RU" sz="1000"/>
            <a:t>НАЗАД В ГЛАВНОЕ МЕНЮ</a:t>
          </a:r>
        </a:p>
      </dgm:t>
      <dgm:extLst>
        <a:ext uri="{E40237B7-FDA0-4F09-8148-C483321AD2D9}">
          <dgm14:cNvPr xmlns:dgm14="http://schemas.microsoft.com/office/drawing/2010/diagram" id="0" name="">
            <a:hlinkClick xmlns:r="http://schemas.openxmlformats.org/officeDocument/2006/relationships" r:id=""/>
          </dgm14:cNvPr>
        </a:ext>
      </dgm:extLst>
    </dgm:pt>
    <dgm:pt modelId="{B40A864F-9A80-49AC-B702-5C4E1BBF1B56}" type="parTrans" cxnId="{2A22986F-947A-4A17-8014-CBA211708A68}">
      <dgm:prSet/>
      <dgm:spPr/>
      <dgm:t>
        <a:bodyPr/>
        <a:lstStyle/>
        <a:p>
          <a:endParaRPr lang="ru-RU"/>
        </a:p>
      </dgm:t>
    </dgm:pt>
    <dgm:pt modelId="{6C225E0E-FEF9-4374-A165-D2466F44522C}" type="sibTrans" cxnId="{2A22986F-947A-4A17-8014-CBA211708A68}">
      <dgm:prSet/>
      <dgm:spPr/>
      <dgm:t>
        <a:bodyPr/>
        <a:lstStyle/>
        <a:p>
          <a:endParaRPr lang="ru-RU"/>
        </a:p>
      </dgm:t>
    </dgm:pt>
    <dgm:pt modelId="{AD44345B-5C61-40B4-84C0-718EF2F45DCB}" type="pres">
      <dgm:prSet presAssocID="{D432EB8A-6A6E-480A-AEB7-E9444902AA8B}" presName="linear" presStyleCnt="0">
        <dgm:presLayoutVars>
          <dgm:animLvl val="lvl"/>
          <dgm:resizeHandles val="exact"/>
        </dgm:presLayoutVars>
      </dgm:prSet>
      <dgm:spPr/>
      <dgm:t>
        <a:bodyPr/>
        <a:lstStyle/>
        <a:p>
          <a:endParaRPr lang="ru-RU"/>
        </a:p>
      </dgm:t>
    </dgm:pt>
    <dgm:pt modelId="{B69BAA32-36E2-4F42-97E0-F81244C2B65B}" type="pres">
      <dgm:prSet presAssocID="{B5B8FA6B-FF7E-4722-9BA1-F3FE5EFEE0A2}" presName="parentText" presStyleLbl="node1" presStyleIdx="0" presStyleCnt="1" custLinFactNeighborX="606" custLinFactNeighborY="-15510">
        <dgm:presLayoutVars>
          <dgm:chMax val="0"/>
          <dgm:bulletEnabled val="1"/>
        </dgm:presLayoutVars>
      </dgm:prSet>
      <dgm:spPr/>
      <dgm:t>
        <a:bodyPr/>
        <a:lstStyle/>
        <a:p>
          <a:endParaRPr lang="ru-RU"/>
        </a:p>
      </dgm:t>
    </dgm:pt>
  </dgm:ptLst>
  <dgm:cxnLst>
    <dgm:cxn modelId="{2A22986F-947A-4A17-8014-CBA211708A68}" srcId="{D432EB8A-6A6E-480A-AEB7-E9444902AA8B}" destId="{B5B8FA6B-FF7E-4722-9BA1-F3FE5EFEE0A2}" srcOrd="0" destOrd="0" parTransId="{B40A864F-9A80-49AC-B702-5C4E1BBF1B56}" sibTransId="{6C225E0E-FEF9-4374-A165-D2466F44522C}"/>
    <dgm:cxn modelId="{CB95CA1F-D682-45A9-A764-09EAD95A1855}" type="presOf" srcId="{B5B8FA6B-FF7E-4722-9BA1-F3FE5EFEE0A2}" destId="{B69BAA32-36E2-4F42-97E0-F81244C2B65B}" srcOrd="0" destOrd="0" presId="urn:microsoft.com/office/officeart/2005/8/layout/vList2"/>
    <dgm:cxn modelId="{1615B626-5026-4BC7-A87B-559CDC6628AC}" type="presOf" srcId="{D432EB8A-6A6E-480A-AEB7-E9444902AA8B}" destId="{AD44345B-5C61-40B4-84C0-718EF2F45DCB}" srcOrd="0" destOrd="0" presId="urn:microsoft.com/office/officeart/2005/8/layout/vList2"/>
    <dgm:cxn modelId="{BB55348B-D5DA-4B94-A3E6-04EE42928E74}" type="presParOf" srcId="{AD44345B-5C61-40B4-84C0-718EF2F45DCB}" destId="{B69BAA32-36E2-4F42-97E0-F81244C2B65B}" srcOrd="0" destOrd="0" presId="urn:microsoft.com/office/officeart/2005/8/layout/vList2"/>
  </dgm:cxnLst>
  <dgm:bg/>
  <dgm:whole/>
  <dgm:extLst>
    <a:ext uri="http://schemas.microsoft.com/office/drawing/2008/diagram">
      <dsp:dataModelExt xmlns:dsp="http://schemas.microsoft.com/office/drawing/2008/diagram" relId="rId20" minVer="http://schemas.openxmlformats.org/drawingml/2006/diagram"/>
    </a:ext>
  </dgm:extLst>
</dgm:dataModel>
</file>

<file path=xl/diagrams/data44.xml><?xml version="1.0" encoding="utf-8"?>
<dgm:dataModel xmlns:dgm="http://schemas.openxmlformats.org/drawingml/2006/diagram" xmlns:a="http://schemas.openxmlformats.org/drawingml/2006/main">
  <dgm:ptLst>
    <dgm:pt modelId="{D432EB8A-6A6E-480A-AEB7-E9444902AA8B}" type="doc">
      <dgm:prSet loTypeId="urn:microsoft.com/office/officeart/2005/8/layout/vList2" loCatId="list" qsTypeId="urn:microsoft.com/office/officeart/2005/8/quickstyle/simple1" qsCatId="simple" csTypeId="urn:microsoft.com/office/officeart/2005/8/colors/accent1_2" csCatId="accent1" phldr="1"/>
      <dgm:spPr/>
      <dgm:t>
        <a:bodyPr/>
        <a:lstStyle/>
        <a:p>
          <a:endParaRPr lang="ru-RU"/>
        </a:p>
      </dgm:t>
    </dgm:pt>
    <dgm:pt modelId="{B5B8FA6B-FF7E-4722-9BA1-F3FE5EFEE0A2}">
      <dgm:prSet phldrT="[Текст]" custT="1"/>
      <dgm:spPr/>
      <dgm:t>
        <a:bodyPr/>
        <a:lstStyle/>
        <a:p>
          <a:r>
            <a:rPr lang="ru-RU" sz="1000"/>
            <a:t>НАЗАД В ГЛАВНОЕ МЕНЮ</a:t>
          </a:r>
        </a:p>
      </dgm:t>
      <dgm:extLst>
        <a:ext uri="{E40237B7-FDA0-4F09-8148-C483321AD2D9}">
          <dgm14:cNvPr xmlns:dgm14="http://schemas.microsoft.com/office/drawing/2010/diagram" id="0" name="">
            <a:hlinkClick xmlns:r="http://schemas.openxmlformats.org/officeDocument/2006/relationships" r:id=""/>
          </dgm14:cNvPr>
        </a:ext>
      </dgm:extLst>
    </dgm:pt>
    <dgm:pt modelId="{B40A864F-9A80-49AC-B702-5C4E1BBF1B56}" type="parTrans" cxnId="{2A22986F-947A-4A17-8014-CBA211708A68}">
      <dgm:prSet/>
      <dgm:spPr/>
      <dgm:t>
        <a:bodyPr/>
        <a:lstStyle/>
        <a:p>
          <a:endParaRPr lang="ru-RU"/>
        </a:p>
      </dgm:t>
    </dgm:pt>
    <dgm:pt modelId="{6C225E0E-FEF9-4374-A165-D2466F44522C}" type="sibTrans" cxnId="{2A22986F-947A-4A17-8014-CBA211708A68}">
      <dgm:prSet/>
      <dgm:spPr/>
      <dgm:t>
        <a:bodyPr/>
        <a:lstStyle/>
        <a:p>
          <a:endParaRPr lang="ru-RU"/>
        </a:p>
      </dgm:t>
    </dgm:pt>
    <dgm:pt modelId="{AD44345B-5C61-40B4-84C0-718EF2F45DCB}" type="pres">
      <dgm:prSet presAssocID="{D432EB8A-6A6E-480A-AEB7-E9444902AA8B}" presName="linear" presStyleCnt="0">
        <dgm:presLayoutVars>
          <dgm:animLvl val="lvl"/>
          <dgm:resizeHandles val="exact"/>
        </dgm:presLayoutVars>
      </dgm:prSet>
      <dgm:spPr/>
      <dgm:t>
        <a:bodyPr/>
        <a:lstStyle/>
        <a:p>
          <a:endParaRPr lang="ru-RU"/>
        </a:p>
      </dgm:t>
    </dgm:pt>
    <dgm:pt modelId="{B69BAA32-36E2-4F42-97E0-F81244C2B65B}" type="pres">
      <dgm:prSet presAssocID="{B5B8FA6B-FF7E-4722-9BA1-F3FE5EFEE0A2}" presName="parentText" presStyleLbl="node1" presStyleIdx="0" presStyleCnt="1" custLinFactNeighborX="606" custLinFactNeighborY="-15510">
        <dgm:presLayoutVars>
          <dgm:chMax val="0"/>
          <dgm:bulletEnabled val="1"/>
        </dgm:presLayoutVars>
      </dgm:prSet>
      <dgm:spPr/>
      <dgm:t>
        <a:bodyPr/>
        <a:lstStyle/>
        <a:p>
          <a:endParaRPr lang="ru-RU"/>
        </a:p>
      </dgm:t>
    </dgm:pt>
  </dgm:ptLst>
  <dgm:cxnLst>
    <dgm:cxn modelId="{FE81E57E-E664-4FD1-84D3-5F3A969AA120}" type="presOf" srcId="{B5B8FA6B-FF7E-4722-9BA1-F3FE5EFEE0A2}" destId="{B69BAA32-36E2-4F42-97E0-F81244C2B65B}" srcOrd="0" destOrd="0" presId="urn:microsoft.com/office/officeart/2005/8/layout/vList2"/>
    <dgm:cxn modelId="{2A22986F-947A-4A17-8014-CBA211708A68}" srcId="{D432EB8A-6A6E-480A-AEB7-E9444902AA8B}" destId="{B5B8FA6B-FF7E-4722-9BA1-F3FE5EFEE0A2}" srcOrd="0" destOrd="0" parTransId="{B40A864F-9A80-49AC-B702-5C4E1BBF1B56}" sibTransId="{6C225E0E-FEF9-4374-A165-D2466F44522C}"/>
    <dgm:cxn modelId="{F22411A0-F3B8-4D4C-BC91-9B02AC8E9915}" type="presOf" srcId="{D432EB8A-6A6E-480A-AEB7-E9444902AA8B}" destId="{AD44345B-5C61-40B4-84C0-718EF2F45DCB}" srcOrd="0" destOrd="0" presId="urn:microsoft.com/office/officeart/2005/8/layout/vList2"/>
    <dgm:cxn modelId="{75692310-401E-468F-9042-5B8316B055B7}" type="presParOf" srcId="{AD44345B-5C61-40B4-84C0-718EF2F45DCB}" destId="{B69BAA32-36E2-4F42-97E0-F81244C2B65B}" srcOrd="0" destOrd="0" presId="urn:microsoft.com/office/officeart/2005/8/layout/vList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45.xml><?xml version="1.0" encoding="utf-8"?>
<dgm:dataModel xmlns:dgm="http://schemas.openxmlformats.org/drawingml/2006/diagram" xmlns:a="http://schemas.openxmlformats.org/drawingml/2006/main">
  <dgm:ptLst>
    <dgm:pt modelId="{D432EB8A-6A6E-480A-AEB7-E9444902AA8B}" type="doc">
      <dgm:prSet loTypeId="urn:microsoft.com/office/officeart/2005/8/layout/vList2" loCatId="list" qsTypeId="urn:microsoft.com/office/officeart/2005/8/quickstyle/simple1" qsCatId="simple" csTypeId="urn:microsoft.com/office/officeart/2005/8/colors/accent1_2" csCatId="accent1" phldr="1"/>
      <dgm:spPr/>
      <dgm:t>
        <a:bodyPr/>
        <a:lstStyle/>
        <a:p>
          <a:endParaRPr lang="ru-RU"/>
        </a:p>
      </dgm:t>
    </dgm:pt>
    <dgm:pt modelId="{B5B8FA6B-FF7E-4722-9BA1-F3FE5EFEE0A2}">
      <dgm:prSet phldrT="[Текст]" custT="1"/>
      <dgm:spPr/>
      <dgm:t>
        <a:bodyPr/>
        <a:lstStyle/>
        <a:p>
          <a:r>
            <a:rPr lang="ru-RU" sz="1000"/>
            <a:t>НАЗАД В ГЛАВНОЕ МЕНЮ</a:t>
          </a:r>
        </a:p>
      </dgm:t>
      <dgm:extLst>
        <a:ext uri="{E40237B7-FDA0-4F09-8148-C483321AD2D9}">
          <dgm14:cNvPr xmlns:dgm14="http://schemas.microsoft.com/office/drawing/2010/diagram" id="0" name="">
            <a:hlinkClick xmlns:r="http://schemas.openxmlformats.org/officeDocument/2006/relationships" r:id=""/>
          </dgm14:cNvPr>
        </a:ext>
      </dgm:extLst>
    </dgm:pt>
    <dgm:pt modelId="{B40A864F-9A80-49AC-B702-5C4E1BBF1B56}" type="parTrans" cxnId="{2A22986F-947A-4A17-8014-CBA211708A68}">
      <dgm:prSet/>
      <dgm:spPr/>
      <dgm:t>
        <a:bodyPr/>
        <a:lstStyle/>
        <a:p>
          <a:endParaRPr lang="ru-RU"/>
        </a:p>
      </dgm:t>
    </dgm:pt>
    <dgm:pt modelId="{6C225E0E-FEF9-4374-A165-D2466F44522C}" type="sibTrans" cxnId="{2A22986F-947A-4A17-8014-CBA211708A68}">
      <dgm:prSet/>
      <dgm:spPr/>
      <dgm:t>
        <a:bodyPr/>
        <a:lstStyle/>
        <a:p>
          <a:endParaRPr lang="ru-RU"/>
        </a:p>
      </dgm:t>
    </dgm:pt>
    <dgm:pt modelId="{AD44345B-5C61-40B4-84C0-718EF2F45DCB}" type="pres">
      <dgm:prSet presAssocID="{D432EB8A-6A6E-480A-AEB7-E9444902AA8B}" presName="linear" presStyleCnt="0">
        <dgm:presLayoutVars>
          <dgm:animLvl val="lvl"/>
          <dgm:resizeHandles val="exact"/>
        </dgm:presLayoutVars>
      </dgm:prSet>
      <dgm:spPr/>
      <dgm:t>
        <a:bodyPr/>
        <a:lstStyle/>
        <a:p>
          <a:endParaRPr lang="ru-RU"/>
        </a:p>
      </dgm:t>
    </dgm:pt>
    <dgm:pt modelId="{B69BAA32-36E2-4F42-97E0-F81244C2B65B}" type="pres">
      <dgm:prSet presAssocID="{B5B8FA6B-FF7E-4722-9BA1-F3FE5EFEE0A2}" presName="parentText" presStyleLbl="node1" presStyleIdx="0" presStyleCnt="1" custLinFactNeighborX="606" custLinFactNeighborY="-15510">
        <dgm:presLayoutVars>
          <dgm:chMax val="0"/>
          <dgm:bulletEnabled val="1"/>
        </dgm:presLayoutVars>
      </dgm:prSet>
      <dgm:spPr/>
      <dgm:t>
        <a:bodyPr/>
        <a:lstStyle/>
        <a:p>
          <a:endParaRPr lang="ru-RU"/>
        </a:p>
      </dgm:t>
    </dgm:pt>
  </dgm:ptLst>
  <dgm:cxnLst>
    <dgm:cxn modelId="{2FD82F83-FF36-4DA8-B915-EC82A73E5E8D}" type="presOf" srcId="{B5B8FA6B-FF7E-4722-9BA1-F3FE5EFEE0A2}" destId="{B69BAA32-36E2-4F42-97E0-F81244C2B65B}" srcOrd="0" destOrd="0" presId="urn:microsoft.com/office/officeart/2005/8/layout/vList2"/>
    <dgm:cxn modelId="{2A22986F-947A-4A17-8014-CBA211708A68}" srcId="{D432EB8A-6A6E-480A-AEB7-E9444902AA8B}" destId="{B5B8FA6B-FF7E-4722-9BA1-F3FE5EFEE0A2}" srcOrd="0" destOrd="0" parTransId="{B40A864F-9A80-49AC-B702-5C4E1BBF1B56}" sibTransId="{6C225E0E-FEF9-4374-A165-D2466F44522C}"/>
    <dgm:cxn modelId="{D35E88D7-24E3-4F7C-83FF-D1ACFB574374}" type="presOf" srcId="{D432EB8A-6A6E-480A-AEB7-E9444902AA8B}" destId="{AD44345B-5C61-40B4-84C0-718EF2F45DCB}" srcOrd="0" destOrd="0" presId="urn:microsoft.com/office/officeart/2005/8/layout/vList2"/>
    <dgm:cxn modelId="{5B720EF9-732C-4297-81A3-E1601948C0C1}" type="presParOf" srcId="{AD44345B-5C61-40B4-84C0-718EF2F45DCB}" destId="{B69BAA32-36E2-4F42-97E0-F81244C2B65B}" srcOrd="0" destOrd="0" presId="urn:microsoft.com/office/officeart/2005/8/layout/vList2"/>
  </dgm:cxnLst>
  <dgm:bg/>
  <dgm:whole/>
  <dgm:extLst>
    <a:ext uri="http://schemas.microsoft.com/office/drawing/2008/diagram">
      <dsp:dataModelExt xmlns:dsp="http://schemas.microsoft.com/office/drawing/2008/diagram" relId="rId10" minVer="http://schemas.openxmlformats.org/drawingml/2006/diagram"/>
    </a:ext>
  </dgm:extLst>
</dgm:dataModel>
</file>

<file path=xl/diagrams/data46.xml><?xml version="1.0" encoding="utf-8"?>
<dgm:dataModel xmlns:dgm="http://schemas.openxmlformats.org/drawingml/2006/diagram" xmlns:a="http://schemas.openxmlformats.org/drawingml/2006/main">
  <dgm:ptLst>
    <dgm:pt modelId="{D432EB8A-6A6E-480A-AEB7-E9444902AA8B}" type="doc">
      <dgm:prSet loTypeId="urn:microsoft.com/office/officeart/2005/8/layout/vList2" loCatId="list" qsTypeId="urn:microsoft.com/office/officeart/2005/8/quickstyle/simple1" qsCatId="simple" csTypeId="urn:microsoft.com/office/officeart/2005/8/colors/accent1_2" csCatId="accent1" phldr="1"/>
      <dgm:spPr/>
      <dgm:t>
        <a:bodyPr/>
        <a:lstStyle/>
        <a:p>
          <a:endParaRPr lang="ru-RU"/>
        </a:p>
      </dgm:t>
    </dgm:pt>
    <dgm:pt modelId="{B5B8FA6B-FF7E-4722-9BA1-F3FE5EFEE0A2}">
      <dgm:prSet phldrT="[Текст]" custT="1"/>
      <dgm:spPr/>
      <dgm:t>
        <a:bodyPr/>
        <a:lstStyle/>
        <a:p>
          <a:r>
            <a:rPr lang="ru-RU" sz="1000"/>
            <a:t>НАЗАД В ГЛАВНОЕ МЕНЮ</a:t>
          </a:r>
        </a:p>
      </dgm:t>
      <dgm:extLst>
        <a:ext uri="{E40237B7-FDA0-4F09-8148-C483321AD2D9}">
          <dgm14:cNvPr xmlns:dgm14="http://schemas.microsoft.com/office/drawing/2010/diagram" id="0" name="">
            <a:hlinkClick xmlns:r="http://schemas.openxmlformats.org/officeDocument/2006/relationships" r:id=""/>
          </dgm14:cNvPr>
        </a:ext>
      </dgm:extLst>
    </dgm:pt>
    <dgm:pt modelId="{B40A864F-9A80-49AC-B702-5C4E1BBF1B56}" type="parTrans" cxnId="{2A22986F-947A-4A17-8014-CBA211708A68}">
      <dgm:prSet/>
      <dgm:spPr/>
      <dgm:t>
        <a:bodyPr/>
        <a:lstStyle/>
        <a:p>
          <a:endParaRPr lang="ru-RU"/>
        </a:p>
      </dgm:t>
    </dgm:pt>
    <dgm:pt modelId="{6C225E0E-FEF9-4374-A165-D2466F44522C}" type="sibTrans" cxnId="{2A22986F-947A-4A17-8014-CBA211708A68}">
      <dgm:prSet/>
      <dgm:spPr/>
      <dgm:t>
        <a:bodyPr/>
        <a:lstStyle/>
        <a:p>
          <a:endParaRPr lang="ru-RU"/>
        </a:p>
      </dgm:t>
    </dgm:pt>
    <dgm:pt modelId="{AD44345B-5C61-40B4-84C0-718EF2F45DCB}" type="pres">
      <dgm:prSet presAssocID="{D432EB8A-6A6E-480A-AEB7-E9444902AA8B}" presName="linear" presStyleCnt="0">
        <dgm:presLayoutVars>
          <dgm:animLvl val="lvl"/>
          <dgm:resizeHandles val="exact"/>
        </dgm:presLayoutVars>
      </dgm:prSet>
      <dgm:spPr/>
      <dgm:t>
        <a:bodyPr/>
        <a:lstStyle/>
        <a:p>
          <a:endParaRPr lang="ru-RU"/>
        </a:p>
      </dgm:t>
    </dgm:pt>
    <dgm:pt modelId="{B69BAA32-36E2-4F42-97E0-F81244C2B65B}" type="pres">
      <dgm:prSet presAssocID="{B5B8FA6B-FF7E-4722-9BA1-F3FE5EFEE0A2}" presName="parentText" presStyleLbl="node1" presStyleIdx="0" presStyleCnt="1" custLinFactNeighborX="606" custLinFactNeighborY="-15510">
        <dgm:presLayoutVars>
          <dgm:chMax val="0"/>
          <dgm:bulletEnabled val="1"/>
        </dgm:presLayoutVars>
      </dgm:prSet>
      <dgm:spPr/>
      <dgm:t>
        <a:bodyPr/>
        <a:lstStyle/>
        <a:p>
          <a:endParaRPr lang="ru-RU"/>
        </a:p>
      </dgm:t>
    </dgm:pt>
  </dgm:ptLst>
  <dgm:cxnLst>
    <dgm:cxn modelId="{6BE12EFE-988A-4840-9962-1AE6BB4937A2}" type="presOf" srcId="{B5B8FA6B-FF7E-4722-9BA1-F3FE5EFEE0A2}" destId="{B69BAA32-36E2-4F42-97E0-F81244C2B65B}" srcOrd="0" destOrd="0" presId="urn:microsoft.com/office/officeart/2005/8/layout/vList2"/>
    <dgm:cxn modelId="{2A22986F-947A-4A17-8014-CBA211708A68}" srcId="{D432EB8A-6A6E-480A-AEB7-E9444902AA8B}" destId="{B5B8FA6B-FF7E-4722-9BA1-F3FE5EFEE0A2}" srcOrd="0" destOrd="0" parTransId="{B40A864F-9A80-49AC-B702-5C4E1BBF1B56}" sibTransId="{6C225E0E-FEF9-4374-A165-D2466F44522C}"/>
    <dgm:cxn modelId="{ED0599FC-8CCA-45A1-9402-65730C187C1D}" type="presOf" srcId="{D432EB8A-6A6E-480A-AEB7-E9444902AA8B}" destId="{AD44345B-5C61-40B4-84C0-718EF2F45DCB}" srcOrd="0" destOrd="0" presId="urn:microsoft.com/office/officeart/2005/8/layout/vList2"/>
    <dgm:cxn modelId="{D1645022-6B2A-4662-92E2-735184E9FD9F}" type="presParOf" srcId="{AD44345B-5C61-40B4-84C0-718EF2F45DCB}" destId="{B69BAA32-36E2-4F42-97E0-F81244C2B65B}" srcOrd="0" destOrd="0" presId="urn:microsoft.com/office/officeart/2005/8/layout/vList2"/>
  </dgm:cxnLst>
  <dgm:bg/>
  <dgm:whole/>
  <dgm:extLst>
    <a:ext uri="http://schemas.microsoft.com/office/drawing/2008/diagram">
      <dsp:dataModelExt xmlns:dsp="http://schemas.microsoft.com/office/drawing/2008/diagram" relId="rId15" minVer="http://schemas.openxmlformats.org/drawingml/2006/diagram"/>
    </a:ext>
  </dgm:extLst>
</dgm:dataModel>
</file>

<file path=xl/diagrams/data47.xml><?xml version="1.0" encoding="utf-8"?>
<dgm:dataModel xmlns:dgm="http://schemas.openxmlformats.org/drawingml/2006/diagram" xmlns:a="http://schemas.openxmlformats.org/drawingml/2006/main">
  <dgm:ptLst>
    <dgm:pt modelId="{D432EB8A-6A6E-480A-AEB7-E9444902AA8B}" type="doc">
      <dgm:prSet loTypeId="urn:microsoft.com/office/officeart/2005/8/layout/vList2" loCatId="list" qsTypeId="urn:microsoft.com/office/officeart/2005/8/quickstyle/simple1" qsCatId="simple" csTypeId="urn:microsoft.com/office/officeart/2005/8/colors/accent1_2" csCatId="accent1" phldr="1"/>
      <dgm:spPr/>
      <dgm:t>
        <a:bodyPr/>
        <a:lstStyle/>
        <a:p>
          <a:endParaRPr lang="ru-RU"/>
        </a:p>
      </dgm:t>
    </dgm:pt>
    <dgm:pt modelId="{B5B8FA6B-FF7E-4722-9BA1-F3FE5EFEE0A2}">
      <dgm:prSet phldrT="[Текст]" custT="1"/>
      <dgm:spPr/>
      <dgm:t>
        <a:bodyPr/>
        <a:lstStyle/>
        <a:p>
          <a:r>
            <a:rPr lang="ru-RU" sz="1000"/>
            <a:t>НАЗАД В ГЛАВНОЕ МЕНЮ</a:t>
          </a:r>
        </a:p>
      </dgm:t>
      <dgm:extLst>
        <a:ext uri="{E40237B7-FDA0-4F09-8148-C483321AD2D9}">
          <dgm14:cNvPr xmlns:dgm14="http://schemas.microsoft.com/office/drawing/2010/diagram" id="0" name="">
            <a:hlinkClick xmlns:r="http://schemas.openxmlformats.org/officeDocument/2006/relationships" r:id=""/>
          </dgm14:cNvPr>
        </a:ext>
      </dgm:extLst>
    </dgm:pt>
    <dgm:pt modelId="{B40A864F-9A80-49AC-B702-5C4E1BBF1B56}" type="parTrans" cxnId="{2A22986F-947A-4A17-8014-CBA211708A68}">
      <dgm:prSet/>
      <dgm:spPr/>
      <dgm:t>
        <a:bodyPr/>
        <a:lstStyle/>
        <a:p>
          <a:endParaRPr lang="ru-RU"/>
        </a:p>
      </dgm:t>
    </dgm:pt>
    <dgm:pt modelId="{6C225E0E-FEF9-4374-A165-D2466F44522C}" type="sibTrans" cxnId="{2A22986F-947A-4A17-8014-CBA211708A68}">
      <dgm:prSet/>
      <dgm:spPr/>
      <dgm:t>
        <a:bodyPr/>
        <a:lstStyle/>
        <a:p>
          <a:endParaRPr lang="ru-RU"/>
        </a:p>
      </dgm:t>
    </dgm:pt>
    <dgm:pt modelId="{AD44345B-5C61-40B4-84C0-718EF2F45DCB}" type="pres">
      <dgm:prSet presAssocID="{D432EB8A-6A6E-480A-AEB7-E9444902AA8B}" presName="linear" presStyleCnt="0">
        <dgm:presLayoutVars>
          <dgm:animLvl val="lvl"/>
          <dgm:resizeHandles val="exact"/>
        </dgm:presLayoutVars>
      </dgm:prSet>
      <dgm:spPr/>
      <dgm:t>
        <a:bodyPr/>
        <a:lstStyle/>
        <a:p>
          <a:endParaRPr lang="ru-RU"/>
        </a:p>
      </dgm:t>
    </dgm:pt>
    <dgm:pt modelId="{B69BAA32-36E2-4F42-97E0-F81244C2B65B}" type="pres">
      <dgm:prSet presAssocID="{B5B8FA6B-FF7E-4722-9BA1-F3FE5EFEE0A2}" presName="parentText" presStyleLbl="node1" presStyleIdx="0" presStyleCnt="1" custLinFactNeighborX="606" custLinFactNeighborY="-15510">
        <dgm:presLayoutVars>
          <dgm:chMax val="0"/>
          <dgm:bulletEnabled val="1"/>
        </dgm:presLayoutVars>
      </dgm:prSet>
      <dgm:spPr/>
      <dgm:t>
        <a:bodyPr/>
        <a:lstStyle/>
        <a:p>
          <a:endParaRPr lang="ru-RU"/>
        </a:p>
      </dgm:t>
    </dgm:pt>
  </dgm:ptLst>
  <dgm:cxnLst>
    <dgm:cxn modelId="{0987BBC6-0908-4564-94F7-4D8FADB2E5D7}" type="presOf" srcId="{B5B8FA6B-FF7E-4722-9BA1-F3FE5EFEE0A2}" destId="{B69BAA32-36E2-4F42-97E0-F81244C2B65B}" srcOrd="0" destOrd="0" presId="urn:microsoft.com/office/officeart/2005/8/layout/vList2"/>
    <dgm:cxn modelId="{2A22986F-947A-4A17-8014-CBA211708A68}" srcId="{D432EB8A-6A6E-480A-AEB7-E9444902AA8B}" destId="{B5B8FA6B-FF7E-4722-9BA1-F3FE5EFEE0A2}" srcOrd="0" destOrd="0" parTransId="{B40A864F-9A80-49AC-B702-5C4E1BBF1B56}" sibTransId="{6C225E0E-FEF9-4374-A165-D2466F44522C}"/>
    <dgm:cxn modelId="{BAF60D39-8B1F-4034-A306-805242807139}" type="presOf" srcId="{D432EB8A-6A6E-480A-AEB7-E9444902AA8B}" destId="{AD44345B-5C61-40B4-84C0-718EF2F45DCB}" srcOrd="0" destOrd="0" presId="urn:microsoft.com/office/officeart/2005/8/layout/vList2"/>
    <dgm:cxn modelId="{F728DB66-B2CC-44D0-98E6-7E4F2E6E4951}" type="presParOf" srcId="{AD44345B-5C61-40B4-84C0-718EF2F45DCB}" destId="{B69BAA32-36E2-4F42-97E0-F81244C2B65B}" srcOrd="0" destOrd="0" presId="urn:microsoft.com/office/officeart/2005/8/layout/vList2"/>
  </dgm:cxnLst>
  <dgm:bg/>
  <dgm:whole/>
  <dgm:extLst>
    <a:ext uri="http://schemas.microsoft.com/office/drawing/2008/diagram">
      <dsp:dataModelExt xmlns:dsp="http://schemas.microsoft.com/office/drawing/2008/diagram" relId="rId20" minVer="http://schemas.openxmlformats.org/drawingml/2006/diagram"/>
    </a:ext>
  </dgm:extLst>
</dgm:dataModel>
</file>

<file path=xl/diagrams/data48.xml><?xml version="1.0" encoding="utf-8"?>
<dgm:dataModel xmlns:dgm="http://schemas.openxmlformats.org/drawingml/2006/diagram" xmlns:a="http://schemas.openxmlformats.org/drawingml/2006/main">
  <dgm:ptLst>
    <dgm:pt modelId="{D432EB8A-6A6E-480A-AEB7-E9444902AA8B}" type="doc">
      <dgm:prSet loTypeId="urn:microsoft.com/office/officeart/2005/8/layout/vList2" loCatId="list" qsTypeId="urn:microsoft.com/office/officeart/2005/8/quickstyle/simple1" qsCatId="simple" csTypeId="urn:microsoft.com/office/officeart/2005/8/colors/accent1_2" csCatId="accent1" phldr="1"/>
      <dgm:spPr/>
      <dgm:t>
        <a:bodyPr/>
        <a:lstStyle/>
        <a:p>
          <a:endParaRPr lang="ru-RU"/>
        </a:p>
      </dgm:t>
    </dgm:pt>
    <dgm:pt modelId="{B5B8FA6B-FF7E-4722-9BA1-F3FE5EFEE0A2}">
      <dgm:prSet phldrT="[Текст]" custT="1"/>
      <dgm:spPr/>
      <dgm:t>
        <a:bodyPr/>
        <a:lstStyle/>
        <a:p>
          <a:r>
            <a:rPr lang="ru-RU" sz="1000"/>
            <a:t>НАЗАД В ГЛАВНОЕ МЕНЮ</a:t>
          </a:r>
        </a:p>
      </dgm:t>
      <dgm:extLst>
        <a:ext uri="{E40237B7-FDA0-4F09-8148-C483321AD2D9}">
          <dgm14:cNvPr xmlns:dgm14="http://schemas.microsoft.com/office/drawing/2010/diagram" id="0" name="">
            <a:hlinkClick xmlns:r="http://schemas.openxmlformats.org/officeDocument/2006/relationships" r:id=""/>
          </dgm14:cNvPr>
        </a:ext>
      </dgm:extLst>
    </dgm:pt>
    <dgm:pt modelId="{B40A864F-9A80-49AC-B702-5C4E1BBF1B56}" type="parTrans" cxnId="{2A22986F-947A-4A17-8014-CBA211708A68}">
      <dgm:prSet/>
      <dgm:spPr/>
      <dgm:t>
        <a:bodyPr/>
        <a:lstStyle/>
        <a:p>
          <a:endParaRPr lang="ru-RU"/>
        </a:p>
      </dgm:t>
    </dgm:pt>
    <dgm:pt modelId="{6C225E0E-FEF9-4374-A165-D2466F44522C}" type="sibTrans" cxnId="{2A22986F-947A-4A17-8014-CBA211708A68}">
      <dgm:prSet/>
      <dgm:spPr/>
      <dgm:t>
        <a:bodyPr/>
        <a:lstStyle/>
        <a:p>
          <a:endParaRPr lang="ru-RU"/>
        </a:p>
      </dgm:t>
    </dgm:pt>
    <dgm:pt modelId="{AD44345B-5C61-40B4-84C0-718EF2F45DCB}" type="pres">
      <dgm:prSet presAssocID="{D432EB8A-6A6E-480A-AEB7-E9444902AA8B}" presName="linear" presStyleCnt="0">
        <dgm:presLayoutVars>
          <dgm:animLvl val="lvl"/>
          <dgm:resizeHandles val="exact"/>
        </dgm:presLayoutVars>
      </dgm:prSet>
      <dgm:spPr/>
      <dgm:t>
        <a:bodyPr/>
        <a:lstStyle/>
        <a:p>
          <a:endParaRPr lang="ru-RU"/>
        </a:p>
      </dgm:t>
    </dgm:pt>
    <dgm:pt modelId="{B69BAA32-36E2-4F42-97E0-F81244C2B65B}" type="pres">
      <dgm:prSet presAssocID="{B5B8FA6B-FF7E-4722-9BA1-F3FE5EFEE0A2}" presName="parentText" presStyleLbl="node1" presStyleIdx="0" presStyleCnt="1" custLinFactNeighborX="606" custLinFactNeighborY="-15510">
        <dgm:presLayoutVars>
          <dgm:chMax val="0"/>
          <dgm:bulletEnabled val="1"/>
        </dgm:presLayoutVars>
      </dgm:prSet>
      <dgm:spPr/>
      <dgm:t>
        <a:bodyPr/>
        <a:lstStyle/>
        <a:p>
          <a:endParaRPr lang="ru-RU"/>
        </a:p>
      </dgm:t>
    </dgm:pt>
  </dgm:ptLst>
  <dgm:cxnLst>
    <dgm:cxn modelId="{2A22986F-947A-4A17-8014-CBA211708A68}" srcId="{D432EB8A-6A6E-480A-AEB7-E9444902AA8B}" destId="{B5B8FA6B-FF7E-4722-9BA1-F3FE5EFEE0A2}" srcOrd="0" destOrd="0" parTransId="{B40A864F-9A80-49AC-B702-5C4E1BBF1B56}" sibTransId="{6C225E0E-FEF9-4374-A165-D2466F44522C}"/>
    <dgm:cxn modelId="{D4AB9EFE-E7FF-4B1E-867A-285B119B9D52}" type="presOf" srcId="{D432EB8A-6A6E-480A-AEB7-E9444902AA8B}" destId="{AD44345B-5C61-40B4-84C0-718EF2F45DCB}" srcOrd="0" destOrd="0" presId="urn:microsoft.com/office/officeart/2005/8/layout/vList2"/>
    <dgm:cxn modelId="{A213830A-E0B9-41A6-96C8-DFB7A64D72BF}" type="presOf" srcId="{B5B8FA6B-FF7E-4722-9BA1-F3FE5EFEE0A2}" destId="{B69BAA32-36E2-4F42-97E0-F81244C2B65B}" srcOrd="0" destOrd="0" presId="urn:microsoft.com/office/officeart/2005/8/layout/vList2"/>
    <dgm:cxn modelId="{E0404F3A-C3DD-4A77-A679-9123F9F4B780}" type="presParOf" srcId="{AD44345B-5C61-40B4-84C0-718EF2F45DCB}" destId="{B69BAA32-36E2-4F42-97E0-F81244C2B65B}" srcOrd="0" destOrd="0" presId="urn:microsoft.com/office/officeart/2005/8/layout/vList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49.xml><?xml version="1.0" encoding="utf-8"?>
<dgm:dataModel xmlns:dgm="http://schemas.openxmlformats.org/drawingml/2006/diagram" xmlns:a="http://schemas.openxmlformats.org/drawingml/2006/main">
  <dgm:ptLst>
    <dgm:pt modelId="{D432EB8A-6A6E-480A-AEB7-E9444902AA8B}" type="doc">
      <dgm:prSet loTypeId="urn:microsoft.com/office/officeart/2005/8/layout/vList2" loCatId="list" qsTypeId="urn:microsoft.com/office/officeart/2005/8/quickstyle/simple1" qsCatId="simple" csTypeId="urn:microsoft.com/office/officeart/2005/8/colors/accent1_2" csCatId="accent1" phldr="1"/>
      <dgm:spPr/>
      <dgm:t>
        <a:bodyPr/>
        <a:lstStyle/>
        <a:p>
          <a:endParaRPr lang="ru-RU"/>
        </a:p>
      </dgm:t>
    </dgm:pt>
    <dgm:pt modelId="{B5B8FA6B-FF7E-4722-9BA1-F3FE5EFEE0A2}">
      <dgm:prSet phldrT="[Текст]" custT="1"/>
      <dgm:spPr/>
      <dgm:t>
        <a:bodyPr/>
        <a:lstStyle/>
        <a:p>
          <a:r>
            <a:rPr lang="ru-RU" sz="1000"/>
            <a:t>НАЗАД В ГЛАВНОЕ МЕНЮ</a:t>
          </a:r>
        </a:p>
      </dgm:t>
      <dgm:extLst>
        <a:ext uri="{E40237B7-FDA0-4F09-8148-C483321AD2D9}">
          <dgm14:cNvPr xmlns:dgm14="http://schemas.microsoft.com/office/drawing/2010/diagram" id="0" name="">
            <a:hlinkClick xmlns:r="http://schemas.openxmlformats.org/officeDocument/2006/relationships" r:id=""/>
          </dgm14:cNvPr>
        </a:ext>
      </dgm:extLst>
    </dgm:pt>
    <dgm:pt modelId="{B40A864F-9A80-49AC-B702-5C4E1BBF1B56}" type="parTrans" cxnId="{2A22986F-947A-4A17-8014-CBA211708A68}">
      <dgm:prSet/>
      <dgm:spPr/>
      <dgm:t>
        <a:bodyPr/>
        <a:lstStyle/>
        <a:p>
          <a:endParaRPr lang="ru-RU"/>
        </a:p>
      </dgm:t>
    </dgm:pt>
    <dgm:pt modelId="{6C225E0E-FEF9-4374-A165-D2466F44522C}" type="sibTrans" cxnId="{2A22986F-947A-4A17-8014-CBA211708A68}">
      <dgm:prSet/>
      <dgm:spPr/>
      <dgm:t>
        <a:bodyPr/>
        <a:lstStyle/>
        <a:p>
          <a:endParaRPr lang="ru-RU"/>
        </a:p>
      </dgm:t>
    </dgm:pt>
    <dgm:pt modelId="{AD44345B-5C61-40B4-84C0-718EF2F45DCB}" type="pres">
      <dgm:prSet presAssocID="{D432EB8A-6A6E-480A-AEB7-E9444902AA8B}" presName="linear" presStyleCnt="0">
        <dgm:presLayoutVars>
          <dgm:animLvl val="lvl"/>
          <dgm:resizeHandles val="exact"/>
        </dgm:presLayoutVars>
      </dgm:prSet>
      <dgm:spPr/>
      <dgm:t>
        <a:bodyPr/>
        <a:lstStyle/>
        <a:p>
          <a:endParaRPr lang="ru-RU"/>
        </a:p>
      </dgm:t>
    </dgm:pt>
    <dgm:pt modelId="{B69BAA32-36E2-4F42-97E0-F81244C2B65B}" type="pres">
      <dgm:prSet presAssocID="{B5B8FA6B-FF7E-4722-9BA1-F3FE5EFEE0A2}" presName="parentText" presStyleLbl="node1" presStyleIdx="0" presStyleCnt="1" custLinFactNeighborX="606" custLinFactNeighborY="-15510">
        <dgm:presLayoutVars>
          <dgm:chMax val="0"/>
          <dgm:bulletEnabled val="1"/>
        </dgm:presLayoutVars>
      </dgm:prSet>
      <dgm:spPr/>
      <dgm:t>
        <a:bodyPr/>
        <a:lstStyle/>
        <a:p>
          <a:endParaRPr lang="ru-RU"/>
        </a:p>
      </dgm:t>
    </dgm:pt>
  </dgm:ptLst>
  <dgm:cxnLst>
    <dgm:cxn modelId="{2F83E77F-1FD0-4F2F-9DA0-7AFC7037E066}" type="presOf" srcId="{B5B8FA6B-FF7E-4722-9BA1-F3FE5EFEE0A2}" destId="{B69BAA32-36E2-4F42-97E0-F81244C2B65B}" srcOrd="0" destOrd="0" presId="urn:microsoft.com/office/officeart/2005/8/layout/vList2"/>
    <dgm:cxn modelId="{2A22986F-947A-4A17-8014-CBA211708A68}" srcId="{D432EB8A-6A6E-480A-AEB7-E9444902AA8B}" destId="{B5B8FA6B-FF7E-4722-9BA1-F3FE5EFEE0A2}" srcOrd="0" destOrd="0" parTransId="{B40A864F-9A80-49AC-B702-5C4E1BBF1B56}" sibTransId="{6C225E0E-FEF9-4374-A165-D2466F44522C}"/>
    <dgm:cxn modelId="{04755AD3-B7CB-4CDB-B575-42E4F9612F4C}" type="presOf" srcId="{D432EB8A-6A6E-480A-AEB7-E9444902AA8B}" destId="{AD44345B-5C61-40B4-84C0-718EF2F45DCB}" srcOrd="0" destOrd="0" presId="urn:microsoft.com/office/officeart/2005/8/layout/vList2"/>
    <dgm:cxn modelId="{F5BFF39A-7520-401B-9496-E0447BC8C2B3}" type="presParOf" srcId="{AD44345B-5C61-40B4-84C0-718EF2F45DCB}" destId="{B69BAA32-36E2-4F42-97E0-F81244C2B65B}" srcOrd="0" destOrd="0" presId="urn:microsoft.com/office/officeart/2005/8/layout/vList2"/>
  </dgm:cxnLst>
  <dgm:bg/>
  <dgm:whole/>
  <dgm:extLst>
    <a:ext uri="http://schemas.microsoft.com/office/drawing/2008/diagram">
      <dsp:dataModelExt xmlns:dsp="http://schemas.microsoft.com/office/drawing/2008/diagram" relId="rId63" minVer="http://schemas.openxmlformats.org/drawingml/2006/diagram"/>
    </a:ext>
  </dgm:extLst>
</dgm:dataModel>
</file>

<file path=xl/diagrams/data5.xml><?xml version="1.0" encoding="utf-8"?>
<dgm:dataModel xmlns:dgm="http://schemas.openxmlformats.org/drawingml/2006/diagram" xmlns:a="http://schemas.openxmlformats.org/drawingml/2006/main">
  <dgm:ptLst>
    <dgm:pt modelId="{D432EB8A-6A6E-480A-AEB7-E9444902AA8B}" type="doc">
      <dgm:prSet loTypeId="urn:microsoft.com/office/officeart/2005/8/layout/vList2" loCatId="list" qsTypeId="urn:microsoft.com/office/officeart/2005/8/quickstyle/simple1" qsCatId="simple" csTypeId="urn:microsoft.com/office/officeart/2005/8/colors/accent1_2" csCatId="accent1" phldr="1"/>
      <dgm:spPr/>
      <dgm:t>
        <a:bodyPr/>
        <a:lstStyle/>
        <a:p>
          <a:endParaRPr lang="ru-RU"/>
        </a:p>
      </dgm:t>
    </dgm:pt>
    <dgm:pt modelId="{B5B8FA6B-FF7E-4722-9BA1-F3FE5EFEE0A2}">
      <dgm:prSet phldrT="[Текст]" custT="1"/>
      <dgm:spPr/>
      <dgm:t>
        <a:bodyPr/>
        <a:lstStyle/>
        <a:p>
          <a:r>
            <a:rPr lang="ru-RU" sz="1000"/>
            <a:t>НАЗАД В ГЛАВНОЕ МЕНЮ</a:t>
          </a:r>
        </a:p>
      </dgm:t>
      <dgm:extLst>
        <a:ext uri="{E40237B7-FDA0-4F09-8148-C483321AD2D9}">
          <dgm14:cNvPr xmlns:dgm14="http://schemas.microsoft.com/office/drawing/2010/diagram" id="0" name="">
            <a:hlinkClick xmlns:r="http://schemas.openxmlformats.org/officeDocument/2006/relationships" r:id=""/>
          </dgm14:cNvPr>
        </a:ext>
      </dgm:extLst>
    </dgm:pt>
    <dgm:pt modelId="{B40A864F-9A80-49AC-B702-5C4E1BBF1B56}" type="parTrans" cxnId="{2A22986F-947A-4A17-8014-CBA211708A68}">
      <dgm:prSet/>
      <dgm:spPr/>
      <dgm:t>
        <a:bodyPr/>
        <a:lstStyle/>
        <a:p>
          <a:endParaRPr lang="ru-RU"/>
        </a:p>
      </dgm:t>
    </dgm:pt>
    <dgm:pt modelId="{6C225E0E-FEF9-4374-A165-D2466F44522C}" type="sibTrans" cxnId="{2A22986F-947A-4A17-8014-CBA211708A68}">
      <dgm:prSet/>
      <dgm:spPr/>
      <dgm:t>
        <a:bodyPr/>
        <a:lstStyle/>
        <a:p>
          <a:endParaRPr lang="ru-RU"/>
        </a:p>
      </dgm:t>
    </dgm:pt>
    <dgm:pt modelId="{AD44345B-5C61-40B4-84C0-718EF2F45DCB}" type="pres">
      <dgm:prSet presAssocID="{D432EB8A-6A6E-480A-AEB7-E9444902AA8B}" presName="linear" presStyleCnt="0">
        <dgm:presLayoutVars>
          <dgm:animLvl val="lvl"/>
          <dgm:resizeHandles val="exact"/>
        </dgm:presLayoutVars>
      </dgm:prSet>
      <dgm:spPr/>
      <dgm:t>
        <a:bodyPr/>
        <a:lstStyle/>
        <a:p>
          <a:endParaRPr lang="ru-RU"/>
        </a:p>
      </dgm:t>
    </dgm:pt>
    <dgm:pt modelId="{B69BAA32-36E2-4F42-97E0-F81244C2B65B}" type="pres">
      <dgm:prSet presAssocID="{B5B8FA6B-FF7E-4722-9BA1-F3FE5EFEE0A2}" presName="parentText" presStyleLbl="node1" presStyleIdx="0" presStyleCnt="1" custLinFactNeighborX="606" custLinFactNeighborY="-15510">
        <dgm:presLayoutVars>
          <dgm:chMax val="0"/>
          <dgm:bulletEnabled val="1"/>
        </dgm:presLayoutVars>
      </dgm:prSet>
      <dgm:spPr/>
      <dgm:t>
        <a:bodyPr/>
        <a:lstStyle/>
        <a:p>
          <a:endParaRPr lang="ru-RU"/>
        </a:p>
      </dgm:t>
    </dgm:pt>
  </dgm:ptLst>
  <dgm:cxnLst>
    <dgm:cxn modelId="{AA03EA24-6F2C-4C34-8211-03C601293BE5}" type="presOf" srcId="{B5B8FA6B-FF7E-4722-9BA1-F3FE5EFEE0A2}" destId="{B69BAA32-36E2-4F42-97E0-F81244C2B65B}" srcOrd="0" destOrd="0" presId="urn:microsoft.com/office/officeart/2005/8/layout/vList2"/>
    <dgm:cxn modelId="{CEB34BC2-C954-4EAC-805C-BC5D874A20C5}" type="presOf" srcId="{D432EB8A-6A6E-480A-AEB7-E9444902AA8B}" destId="{AD44345B-5C61-40B4-84C0-718EF2F45DCB}" srcOrd="0" destOrd="0" presId="urn:microsoft.com/office/officeart/2005/8/layout/vList2"/>
    <dgm:cxn modelId="{2A22986F-947A-4A17-8014-CBA211708A68}" srcId="{D432EB8A-6A6E-480A-AEB7-E9444902AA8B}" destId="{B5B8FA6B-FF7E-4722-9BA1-F3FE5EFEE0A2}" srcOrd="0" destOrd="0" parTransId="{B40A864F-9A80-49AC-B702-5C4E1BBF1B56}" sibTransId="{6C225E0E-FEF9-4374-A165-D2466F44522C}"/>
    <dgm:cxn modelId="{20FB937D-04C8-4676-9AE5-4EF3F8A7A85D}" type="presParOf" srcId="{AD44345B-5C61-40B4-84C0-718EF2F45DCB}" destId="{B69BAA32-36E2-4F42-97E0-F81244C2B65B}" srcOrd="0" destOrd="0" presId="urn:microsoft.com/office/officeart/2005/8/layout/vList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50.xml><?xml version="1.0" encoding="utf-8"?>
<dgm:dataModel xmlns:dgm="http://schemas.openxmlformats.org/drawingml/2006/diagram" xmlns:a="http://schemas.openxmlformats.org/drawingml/2006/main">
  <dgm:ptLst>
    <dgm:pt modelId="{D432EB8A-6A6E-480A-AEB7-E9444902AA8B}" type="doc">
      <dgm:prSet loTypeId="urn:microsoft.com/office/officeart/2005/8/layout/vList2" loCatId="list" qsTypeId="urn:microsoft.com/office/officeart/2005/8/quickstyle/simple1" qsCatId="simple" csTypeId="urn:microsoft.com/office/officeart/2005/8/colors/accent1_2" csCatId="accent1" phldr="1"/>
      <dgm:spPr/>
      <dgm:t>
        <a:bodyPr/>
        <a:lstStyle/>
        <a:p>
          <a:endParaRPr lang="ru-RU"/>
        </a:p>
      </dgm:t>
    </dgm:pt>
    <dgm:pt modelId="{B5B8FA6B-FF7E-4722-9BA1-F3FE5EFEE0A2}">
      <dgm:prSet phldrT="[Текст]" custT="1"/>
      <dgm:spPr/>
      <dgm:t>
        <a:bodyPr/>
        <a:lstStyle/>
        <a:p>
          <a:r>
            <a:rPr lang="ru-RU" sz="1000"/>
            <a:t>НАЗАД В ГЛАВНОЕ МЕНЮ</a:t>
          </a:r>
        </a:p>
      </dgm:t>
      <dgm:extLst>
        <a:ext uri="{E40237B7-FDA0-4F09-8148-C483321AD2D9}">
          <dgm14:cNvPr xmlns:dgm14="http://schemas.microsoft.com/office/drawing/2010/diagram" id="0" name="">
            <a:hlinkClick xmlns:r="http://schemas.openxmlformats.org/officeDocument/2006/relationships" r:id=""/>
          </dgm14:cNvPr>
        </a:ext>
      </dgm:extLst>
    </dgm:pt>
    <dgm:pt modelId="{B40A864F-9A80-49AC-B702-5C4E1BBF1B56}" type="parTrans" cxnId="{2A22986F-947A-4A17-8014-CBA211708A68}">
      <dgm:prSet/>
      <dgm:spPr/>
      <dgm:t>
        <a:bodyPr/>
        <a:lstStyle/>
        <a:p>
          <a:endParaRPr lang="ru-RU"/>
        </a:p>
      </dgm:t>
    </dgm:pt>
    <dgm:pt modelId="{6C225E0E-FEF9-4374-A165-D2466F44522C}" type="sibTrans" cxnId="{2A22986F-947A-4A17-8014-CBA211708A68}">
      <dgm:prSet/>
      <dgm:spPr/>
      <dgm:t>
        <a:bodyPr/>
        <a:lstStyle/>
        <a:p>
          <a:endParaRPr lang="ru-RU"/>
        </a:p>
      </dgm:t>
    </dgm:pt>
    <dgm:pt modelId="{AD44345B-5C61-40B4-84C0-718EF2F45DCB}" type="pres">
      <dgm:prSet presAssocID="{D432EB8A-6A6E-480A-AEB7-E9444902AA8B}" presName="linear" presStyleCnt="0">
        <dgm:presLayoutVars>
          <dgm:animLvl val="lvl"/>
          <dgm:resizeHandles val="exact"/>
        </dgm:presLayoutVars>
      </dgm:prSet>
      <dgm:spPr/>
      <dgm:t>
        <a:bodyPr/>
        <a:lstStyle/>
        <a:p>
          <a:endParaRPr lang="ru-RU"/>
        </a:p>
      </dgm:t>
    </dgm:pt>
    <dgm:pt modelId="{B69BAA32-36E2-4F42-97E0-F81244C2B65B}" type="pres">
      <dgm:prSet presAssocID="{B5B8FA6B-FF7E-4722-9BA1-F3FE5EFEE0A2}" presName="parentText" presStyleLbl="node1" presStyleIdx="0" presStyleCnt="1" custLinFactNeighborX="606" custLinFactNeighborY="-15510">
        <dgm:presLayoutVars>
          <dgm:chMax val="0"/>
          <dgm:bulletEnabled val="1"/>
        </dgm:presLayoutVars>
      </dgm:prSet>
      <dgm:spPr/>
      <dgm:t>
        <a:bodyPr/>
        <a:lstStyle/>
        <a:p>
          <a:endParaRPr lang="ru-RU"/>
        </a:p>
      </dgm:t>
    </dgm:pt>
  </dgm:ptLst>
  <dgm:cxnLst>
    <dgm:cxn modelId="{2A22986F-947A-4A17-8014-CBA211708A68}" srcId="{D432EB8A-6A6E-480A-AEB7-E9444902AA8B}" destId="{B5B8FA6B-FF7E-4722-9BA1-F3FE5EFEE0A2}" srcOrd="0" destOrd="0" parTransId="{B40A864F-9A80-49AC-B702-5C4E1BBF1B56}" sibTransId="{6C225E0E-FEF9-4374-A165-D2466F44522C}"/>
    <dgm:cxn modelId="{D03B5C6C-C5B5-4DD4-A2DE-FAA36A40EE7E}" type="presOf" srcId="{D432EB8A-6A6E-480A-AEB7-E9444902AA8B}" destId="{AD44345B-5C61-40B4-84C0-718EF2F45DCB}" srcOrd="0" destOrd="0" presId="urn:microsoft.com/office/officeart/2005/8/layout/vList2"/>
    <dgm:cxn modelId="{9C8837B1-4DFF-49CD-8B56-3D98DE017D55}" type="presOf" srcId="{B5B8FA6B-FF7E-4722-9BA1-F3FE5EFEE0A2}" destId="{B69BAA32-36E2-4F42-97E0-F81244C2B65B}" srcOrd="0" destOrd="0" presId="urn:microsoft.com/office/officeart/2005/8/layout/vList2"/>
    <dgm:cxn modelId="{A0036DAD-0995-4962-9F51-FF30B580BA62}" type="presParOf" srcId="{AD44345B-5C61-40B4-84C0-718EF2F45DCB}" destId="{B69BAA32-36E2-4F42-97E0-F81244C2B65B}" srcOrd="0" destOrd="0" presId="urn:microsoft.com/office/officeart/2005/8/layout/vList2"/>
  </dgm:cxnLst>
  <dgm:bg/>
  <dgm:whole/>
  <dgm:extLst>
    <a:ext uri="http://schemas.microsoft.com/office/drawing/2008/diagram">
      <dsp:dataModelExt xmlns:dsp="http://schemas.microsoft.com/office/drawing/2008/diagram" relId="rId68" minVer="http://schemas.openxmlformats.org/drawingml/2006/diagram"/>
    </a:ext>
  </dgm:extLst>
</dgm:dataModel>
</file>

<file path=xl/diagrams/data51.xml><?xml version="1.0" encoding="utf-8"?>
<dgm:dataModel xmlns:dgm="http://schemas.openxmlformats.org/drawingml/2006/diagram" xmlns:a="http://schemas.openxmlformats.org/drawingml/2006/main">
  <dgm:ptLst>
    <dgm:pt modelId="{D432EB8A-6A6E-480A-AEB7-E9444902AA8B}" type="doc">
      <dgm:prSet loTypeId="urn:microsoft.com/office/officeart/2005/8/layout/vList2" loCatId="list" qsTypeId="urn:microsoft.com/office/officeart/2005/8/quickstyle/simple1" qsCatId="simple" csTypeId="urn:microsoft.com/office/officeart/2005/8/colors/accent1_2" csCatId="accent1" phldr="1"/>
      <dgm:spPr/>
      <dgm:t>
        <a:bodyPr/>
        <a:lstStyle/>
        <a:p>
          <a:endParaRPr lang="ru-RU"/>
        </a:p>
      </dgm:t>
    </dgm:pt>
    <dgm:pt modelId="{B5B8FA6B-FF7E-4722-9BA1-F3FE5EFEE0A2}">
      <dgm:prSet phldrT="[Текст]" custT="1"/>
      <dgm:spPr/>
      <dgm:t>
        <a:bodyPr/>
        <a:lstStyle/>
        <a:p>
          <a:r>
            <a:rPr lang="ru-RU" sz="1000"/>
            <a:t>НАЗАД В ГЛАВНОЕ МЕНЮ</a:t>
          </a:r>
        </a:p>
      </dgm:t>
      <dgm:extLst>
        <a:ext uri="{E40237B7-FDA0-4F09-8148-C483321AD2D9}">
          <dgm14:cNvPr xmlns:dgm14="http://schemas.microsoft.com/office/drawing/2010/diagram" id="0" name="">
            <a:hlinkClick xmlns:r="http://schemas.openxmlformats.org/officeDocument/2006/relationships" r:id=""/>
          </dgm14:cNvPr>
        </a:ext>
      </dgm:extLst>
    </dgm:pt>
    <dgm:pt modelId="{B40A864F-9A80-49AC-B702-5C4E1BBF1B56}" type="parTrans" cxnId="{2A22986F-947A-4A17-8014-CBA211708A68}">
      <dgm:prSet/>
      <dgm:spPr/>
      <dgm:t>
        <a:bodyPr/>
        <a:lstStyle/>
        <a:p>
          <a:endParaRPr lang="ru-RU"/>
        </a:p>
      </dgm:t>
    </dgm:pt>
    <dgm:pt modelId="{6C225E0E-FEF9-4374-A165-D2466F44522C}" type="sibTrans" cxnId="{2A22986F-947A-4A17-8014-CBA211708A68}">
      <dgm:prSet/>
      <dgm:spPr/>
      <dgm:t>
        <a:bodyPr/>
        <a:lstStyle/>
        <a:p>
          <a:endParaRPr lang="ru-RU"/>
        </a:p>
      </dgm:t>
    </dgm:pt>
    <dgm:pt modelId="{AD44345B-5C61-40B4-84C0-718EF2F45DCB}" type="pres">
      <dgm:prSet presAssocID="{D432EB8A-6A6E-480A-AEB7-E9444902AA8B}" presName="linear" presStyleCnt="0">
        <dgm:presLayoutVars>
          <dgm:animLvl val="lvl"/>
          <dgm:resizeHandles val="exact"/>
        </dgm:presLayoutVars>
      </dgm:prSet>
      <dgm:spPr/>
      <dgm:t>
        <a:bodyPr/>
        <a:lstStyle/>
        <a:p>
          <a:endParaRPr lang="ru-RU"/>
        </a:p>
      </dgm:t>
    </dgm:pt>
    <dgm:pt modelId="{B69BAA32-36E2-4F42-97E0-F81244C2B65B}" type="pres">
      <dgm:prSet presAssocID="{B5B8FA6B-FF7E-4722-9BA1-F3FE5EFEE0A2}" presName="parentText" presStyleLbl="node1" presStyleIdx="0" presStyleCnt="1" custLinFactNeighborX="606" custLinFactNeighborY="-15510">
        <dgm:presLayoutVars>
          <dgm:chMax val="0"/>
          <dgm:bulletEnabled val="1"/>
        </dgm:presLayoutVars>
      </dgm:prSet>
      <dgm:spPr/>
      <dgm:t>
        <a:bodyPr/>
        <a:lstStyle/>
        <a:p>
          <a:endParaRPr lang="ru-RU"/>
        </a:p>
      </dgm:t>
    </dgm:pt>
  </dgm:ptLst>
  <dgm:cxnLst>
    <dgm:cxn modelId="{EDA79644-968C-431D-9F4B-305124CB3B5E}" type="presOf" srcId="{D432EB8A-6A6E-480A-AEB7-E9444902AA8B}" destId="{AD44345B-5C61-40B4-84C0-718EF2F45DCB}" srcOrd="0" destOrd="0" presId="urn:microsoft.com/office/officeart/2005/8/layout/vList2"/>
    <dgm:cxn modelId="{2A22986F-947A-4A17-8014-CBA211708A68}" srcId="{D432EB8A-6A6E-480A-AEB7-E9444902AA8B}" destId="{B5B8FA6B-FF7E-4722-9BA1-F3FE5EFEE0A2}" srcOrd="0" destOrd="0" parTransId="{B40A864F-9A80-49AC-B702-5C4E1BBF1B56}" sibTransId="{6C225E0E-FEF9-4374-A165-D2466F44522C}"/>
    <dgm:cxn modelId="{A699F748-7930-4F02-906A-EFB46B4CA05B}" type="presOf" srcId="{B5B8FA6B-FF7E-4722-9BA1-F3FE5EFEE0A2}" destId="{B69BAA32-36E2-4F42-97E0-F81244C2B65B}" srcOrd="0" destOrd="0" presId="urn:microsoft.com/office/officeart/2005/8/layout/vList2"/>
    <dgm:cxn modelId="{27F9D71A-D144-4CEC-8AC5-E8DD9F4CEFE9}" type="presParOf" srcId="{AD44345B-5C61-40B4-84C0-718EF2F45DCB}" destId="{B69BAA32-36E2-4F42-97E0-F81244C2B65B}" srcOrd="0" destOrd="0" presId="urn:microsoft.com/office/officeart/2005/8/layout/vList2"/>
  </dgm:cxnLst>
  <dgm:bg/>
  <dgm:whole/>
  <dgm:extLst>
    <a:ext uri="http://schemas.microsoft.com/office/drawing/2008/diagram">
      <dsp:dataModelExt xmlns:dsp="http://schemas.microsoft.com/office/drawing/2008/diagram" relId="rId73" minVer="http://schemas.openxmlformats.org/drawingml/2006/diagram"/>
    </a:ext>
  </dgm:extLst>
</dgm:dataModel>
</file>

<file path=xl/diagrams/data52.xml><?xml version="1.0" encoding="utf-8"?>
<dgm:dataModel xmlns:dgm="http://schemas.openxmlformats.org/drawingml/2006/diagram" xmlns:a="http://schemas.openxmlformats.org/drawingml/2006/main">
  <dgm:ptLst>
    <dgm:pt modelId="{D432EB8A-6A6E-480A-AEB7-E9444902AA8B}" type="doc">
      <dgm:prSet loTypeId="urn:microsoft.com/office/officeart/2005/8/layout/vList2" loCatId="list" qsTypeId="urn:microsoft.com/office/officeart/2005/8/quickstyle/simple1" qsCatId="simple" csTypeId="urn:microsoft.com/office/officeart/2005/8/colors/accent1_2" csCatId="accent1" phldr="1"/>
      <dgm:spPr/>
      <dgm:t>
        <a:bodyPr/>
        <a:lstStyle/>
        <a:p>
          <a:endParaRPr lang="ru-RU"/>
        </a:p>
      </dgm:t>
    </dgm:pt>
    <dgm:pt modelId="{B5B8FA6B-FF7E-4722-9BA1-F3FE5EFEE0A2}">
      <dgm:prSet phldrT="[Текст]" custT="1"/>
      <dgm:spPr/>
      <dgm:t>
        <a:bodyPr/>
        <a:lstStyle/>
        <a:p>
          <a:r>
            <a:rPr lang="ru-RU" sz="1000"/>
            <a:t>НАЗАД В ГЛАВНОЕ МЕНЮ</a:t>
          </a:r>
        </a:p>
      </dgm:t>
      <dgm:extLst>
        <a:ext uri="{E40237B7-FDA0-4F09-8148-C483321AD2D9}">
          <dgm14:cNvPr xmlns:dgm14="http://schemas.microsoft.com/office/drawing/2010/diagram" id="0" name="">
            <a:hlinkClick xmlns:r="http://schemas.openxmlformats.org/officeDocument/2006/relationships" r:id=""/>
          </dgm14:cNvPr>
        </a:ext>
      </dgm:extLst>
    </dgm:pt>
    <dgm:pt modelId="{B40A864F-9A80-49AC-B702-5C4E1BBF1B56}" type="parTrans" cxnId="{2A22986F-947A-4A17-8014-CBA211708A68}">
      <dgm:prSet/>
      <dgm:spPr/>
      <dgm:t>
        <a:bodyPr/>
        <a:lstStyle/>
        <a:p>
          <a:endParaRPr lang="ru-RU"/>
        </a:p>
      </dgm:t>
    </dgm:pt>
    <dgm:pt modelId="{6C225E0E-FEF9-4374-A165-D2466F44522C}" type="sibTrans" cxnId="{2A22986F-947A-4A17-8014-CBA211708A68}">
      <dgm:prSet/>
      <dgm:spPr/>
      <dgm:t>
        <a:bodyPr/>
        <a:lstStyle/>
        <a:p>
          <a:endParaRPr lang="ru-RU"/>
        </a:p>
      </dgm:t>
    </dgm:pt>
    <dgm:pt modelId="{AD44345B-5C61-40B4-84C0-718EF2F45DCB}" type="pres">
      <dgm:prSet presAssocID="{D432EB8A-6A6E-480A-AEB7-E9444902AA8B}" presName="linear" presStyleCnt="0">
        <dgm:presLayoutVars>
          <dgm:animLvl val="lvl"/>
          <dgm:resizeHandles val="exact"/>
        </dgm:presLayoutVars>
      </dgm:prSet>
      <dgm:spPr/>
      <dgm:t>
        <a:bodyPr/>
        <a:lstStyle/>
        <a:p>
          <a:endParaRPr lang="ru-RU"/>
        </a:p>
      </dgm:t>
    </dgm:pt>
    <dgm:pt modelId="{B69BAA32-36E2-4F42-97E0-F81244C2B65B}" type="pres">
      <dgm:prSet presAssocID="{B5B8FA6B-FF7E-4722-9BA1-F3FE5EFEE0A2}" presName="parentText" presStyleLbl="node1" presStyleIdx="0" presStyleCnt="1" custLinFactNeighborX="606" custLinFactNeighborY="-15510">
        <dgm:presLayoutVars>
          <dgm:chMax val="0"/>
          <dgm:bulletEnabled val="1"/>
        </dgm:presLayoutVars>
      </dgm:prSet>
      <dgm:spPr/>
      <dgm:t>
        <a:bodyPr/>
        <a:lstStyle/>
        <a:p>
          <a:endParaRPr lang="ru-RU"/>
        </a:p>
      </dgm:t>
    </dgm:pt>
  </dgm:ptLst>
  <dgm:cxnLst>
    <dgm:cxn modelId="{C80A4380-6DAD-414F-B695-DD819EB6E18B}" type="presOf" srcId="{B5B8FA6B-FF7E-4722-9BA1-F3FE5EFEE0A2}" destId="{B69BAA32-36E2-4F42-97E0-F81244C2B65B}" srcOrd="0" destOrd="0" presId="urn:microsoft.com/office/officeart/2005/8/layout/vList2"/>
    <dgm:cxn modelId="{02CA8301-350E-4C45-906B-AB454A12AEDC}" type="presOf" srcId="{D432EB8A-6A6E-480A-AEB7-E9444902AA8B}" destId="{AD44345B-5C61-40B4-84C0-718EF2F45DCB}" srcOrd="0" destOrd="0" presId="urn:microsoft.com/office/officeart/2005/8/layout/vList2"/>
    <dgm:cxn modelId="{2A22986F-947A-4A17-8014-CBA211708A68}" srcId="{D432EB8A-6A6E-480A-AEB7-E9444902AA8B}" destId="{B5B8FA6B-FF7E-4722-9BA1-F3FE5EFEE0A2}" srcOrd="0" destOrd="0" parTransId="{B40A864F-9A80-49AC-B702-5C4E1BBF1B56}" sibTransId="{6C225E0E-FEF9-4374-A165-D2466F44522C}"/>
    <dgm:cxn modelId="{84DC3DE0-9209-4B48-8373-1B08550E2885}" type="presParOf" srcId="{AD44345B-5C61-40B4-84C0-718EF2F45DCB}" destId="{B69BAA32-36E2-4F42-97E0-F81244C2B65B}" srcOrd="0" destOrd="0" presId="urn:microsoft.com/office/officeart/2005/8/layout/vList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53.xml><?xml version="1.0" encoding="utf-8"?>
<dgm:dataModel xmlns:dgm="http://schemas.openxmlformats.org/drawingml/2006/diagram" xmlns:a="http://schemas.openxmlformats.org/drawingml/2006/main">
  <dgm:ptLst>
    <dgm:pt modelId="{D432EB8A-6A6E-480A-AEB7-E9444902AA8B}" type="doc">
      <dgm:prSet loTypeId="urn:microsoft.com/office/officeart/2005/8/layout/vList2" loCatId="list" qsTypeId="urn:microsoft.com/office/officeart/2005/8/quickstyle/simple1" qsCatId="simple" csTypeId="urn:microsoft.com/office/officeart/2005/8/colors/accent1_2" csCatId="accent1" phldr="1"/>
      <dgm:spPr/>
      <dgm:t>
        <a:bodyPr/>
        <a:lstStyle/>
        <a:p>
          <a:endParaRPr lang="ru-RU"/>
        </a:p>
      </dgm:t>
    </dgm:pt>
    <dgm:pt modelId="{B5B8FA6B-FF7E-4722-9BA1-F3FE5EFEE0A2}">
      <dgm:prSet phldrT="[Текст]" custT="1"/>
      <dgm:spPr/>
      <dgm:t>
        <a:bodyPr/>
        <a:lstStyle/>
        <a:p>
          <a:r>
            <a:rPr lang="ru-RU" sz="1000"/>
            <a:t>НАЗАД В ГЛАВНОЕ МЕНЮ</a:t>
          </a:r>
        </a:p>
      </dgm:t>
      <dgm:extLst>
        <a:ext uri="{E40237B7-FDA0-4F09-8148-C483321AD2D9}">
          <dgm14:cNvPr xmlns:dgm14="http://schemas.microsoft.com/office/drawing/2010/diagram" id="0" name="">
            <a:hlinkClick xmlns:r="http://schemas.openxmlformats.org/officeDocument/2006/relationships" r:id=""/>
          </dgm14:cNvPr>
        </a:ext>
      </dgm:extLst>
    </dgm:pt>
    <dgm:pt modelId="{B40A864F-9A80-49AC-B702-5C4E1BBF1B56}" type="parTrans" cxnId="{2A22986F-947A-4A17-8014-CBA211708A68}">
      <dgm:prSet/>
      <dgm:spPr/>
      <dgm:t>
        <a:bodyPr/>
        <a:lstStyle/>
        <a:p>
          <a:endParaRPr lang="ru-RU"/>
        </a:p>
      </dgm:t>
    </dgm:pt>
    <dgm:pt modelId="{6C225E0E-FEF9-4374-A165-D2466F44522C}" type="sibTrans" cxnId="{2A22986F-947A-4A17-8014-CBA211708A68}">
      <dgm:prSet/>
      <dgm:spPr/>
      <dgm:t>
        <a:bodyPr/>
        <a:lstStyle/>
        <a:p>
          <a:endParaRPr lang="ru-RU"/>
        </a:p>
      </dgm:t>
    </dgm:pt>
    <dgm:pt modelId="{AD44345B-5C61-40B4-84C0-718EF2F45DCB}" type="pres">
      <dgm:prSet presAssocID="{D432EB8A-6A6E-480A-AEB7-E9444902AA8B}" presName="linear" presStyleCnt="0">
        <dgm:presLayoutVars>
          <dgm:animLvl val="lvl"/>
          <dgm:resizeHandles val="exact"/>
        </dgm:presLayoutVars>
      </dgm:prSet>
      <dgm:spPr/>
      <dgm:t>
        <a:bodyPr/>
        <a:lstStyle/>
        <a:p>
          <a:endParaRPr lang="ru-RU"/>
        </a:p>
      </dgm:t>
    </dgm:pt>
    <dgm:pt modelId="{B69BAA32-36E2-4F42-97E0-F81244C2B65B}" type="pres">
      <dgm:prSet presAssocID="{B5B8FA6B-FF7E-4722-9BA1-F3FE5EFEE0A2}" presName="parentText" presStyleLbl="node1" presStyleIdx="0" presStyleCnt="1" custLinFactNeighborX="606" custLinFactNeighborY="-15510">
        <dgm:presLayoutVars>
          <dgm:chMax val="0"/>
          <dgm:bulletEnabled val="1"/>
        </dgm:presLayoutVars>
      </dgm:prSet>
      <dgm:spPr/>
      <dgm:t>
        <a:bodyPr/>
        <a:lstStyle/>
        <a:p>
          <a:endParaRPr lang="ru-RU"/>
        </a:p>
      </dgm:t>
    </dgm:pt>
  </dgm:ptLst>
  <dgm:cxnLst>
    <dgm:cxn modelId="{4FE3CB55-812D-4CDB-85AA-07C663B15065}" type="presOf" srcId="{B5B8FA6B-FF7E-4722-9BA1-F3FE5EFEE0A2}" destId="{B69BAA32-36E2-4F42-97E0-F81244C2B65B}" srcOrd="0" destOrd="0" presId="urn:microsoft.com/office/officeart/2005/8/layout/vList2"/>
    <dgm:cxn modelId="{2A22986F-947A-4A17-8014-CBA211708A68}" srcId="{D432EB8A-6A6E-480A-AEB7-E9444902AA8B}" destId="{B5B8FA6B-FF7E-4722-9BA1-F3FE5EFEE0A2}" srcOrd="0" destOrd="0" parTransId="{B40A864F-9A80-49AC-B702-5C4E1BBF1B56}" sibTransId="{6C225E0E-FEF9-4374-A165-D2466F44522C}"/>
    <dgm:cxn modelId="{AE6DD609-4505-46E0-B4E9-DCDB9177AE12}" type="presOf" srcId="{D432EB8A-6A6E-480A-AEB7-E9444902AA8B}" destId="{AD44345B-5C61-40B4-84C0-718EF2F45DCB}" srcOrd="0" destOrd="0" presId="urn:microsoft.com/office/officeart/2005/8/layout/vList2"/>
    <dgm:cxn modelId="{E2DA5DC4-B145-4998-9C6A-90650E0B6953}" type="presParOf" srcId="{AD44345B-5C61-40B4-84C0-718EF2F45DCB}" destId="{B69BAA32-36E2-4F42-97E0-F81244C2B65B}" srcOrd="0" destOrd="0" presId="urn:microsoft.com/office/officeart/2005/8/layout/vList2"/>
  </dgm:cxnLst>
  <dgm:bg/>
  <dgm:whole/>
  <dgm:extLst>
    <a:ext uri="http://schemas.microsoft.com/office/drawing/2008/diagram">
      <dsp:dataModelExt xmlns:dsp="http://schemas.microsoft.com/office/drawing/2008/diagram" relId="rId10" minVer="http://schemas.openxmlformats.org/drawingml/2006/diagram"/>
    </a:ext>
  </dgm:extLst>
</dgm:dataModel>
</file>

<file path=xl/diagrams/data54.xml><?xml version="1.0" encoding="utf-8"?>
<dgm:dataModel xmlns:dgm="http://schemas.openxmlformats.org/drawingml/2006/diagram" xmlns:a="http://schemas.openxmlformats.org/drawingml/2006/main">
  <dgm:ptLst>
    <dgm:pt modelId="{D432EB8A-6A6E-480A-AEB7-E9444902AA8B}" type="doc">
      <dgm:prSet loTypeId="urn:microsoft.com/office/officeart/2005/8/layout/vList2" loCatId="list" qsTypeId="urn:microsoft.com/office/officeart/2005/8/quickstyle/simple1" qsCatId="simple" csTypeId="urn:microsoft.com/office/officeart/2005/8/colors/accent1_2" csCatId="accent1" phldr="1"/>
      <dgm:spPr/>
      <dgm:t>
        <a:bodyPr/>
        <a:lstStyle/>
        <a:p>
          <a:endParaRPr lang="ru-RU"/>
        </a:p>
      </dgm:t>
    </dgm:pt>
    <dgm:pt modelId="{B5B8FA6B-FF7E-4722-9BA1-F3FE5EFEE0A2}">
      <dgm:prSet phldrT="[Текст]" custT="1"/>
      <dgm:spPr/>
      <dgm:t>
        <a:bodyPr/>
        <a:lstStyle/>
        <a:p>
          <a:r>
            <a:rPr lang="ru-RU" sz="1000"/>
            <a:t>НАЗАД В ГЛАВНОЕ МЕНЮ</a:t>
          </a:r>
        </a:p>
      </dgm:t>
      <dgm:extLst>
        <a:ext uri="{E40237B7-FDA0-4F09-8148-C483321AD2D9}">
          <dgm14:cNvPr xmlns:dgm14="http://schemas.microsoft.com/office/drawing/2010/diagram" id="0" name="">
            <a:hlinkClick xmlns:r="http://schemas.openxmlformats.org/officeDocument/2006/relationships" r:id=""/>
          </dgm14:cNvPr>
        </a:ext>
      </dgm:extLst>
    </dgm:pt>
    <dgm:pt modelId="{B40A864F-9A80-49AC-B702-5C4E1BBF1B56}" type="parTrans" cxnId="{2A22986F-947A-4A17-8014-CBA211708A68}">
      <dgm:prSet/>
      <dgm:spPr/>
      <dgm:t>
        <a:bodyPr/>
        <a:lstStyle/>
        <a:p>
          <a:endParaRPr lang="ru-RU"/>
        </a:p>
      </dgm:t>
    </dgm:pt>
    <dgm:pt modelId="{6C225E0E-FEF9-4374-A165-D2466F44522C}" type="sibTrans" cxnId="{2A22986F-947A-4A17-8014-CBA211708A68}">
      <dgm:prSet/>
      <dgm:spPr/>
      <dgm:t>
        <a:bodyPr/>
        <a:lstStyle/>
        <a:p>
          <a:endParaRPr lang="ru-RU"/>
        </a:p>
      </dgm:t>
    </dgm:pt>
    <dgm:pt modelId="{AD44345B-5C61-40B4-84C0-718EF2F45DCB}" type="pres">
      <dgm:prSet presAssocID="{D432EB8A-6A6E-480A-AEB7-E9444902AA8B}" presName="linear" presStyleCnt="0">
        <dgm:presLayoutVars>
          <dgm:animLvl val="lvl"/>
          <dgm:resizeHandles val="exact"/>
        </dgm:presLayoutVars>
      </dgm:prSet>
      <dgm:spPr/>
      <dgm:t>
        <a:bodyPr/>
        <a:lstStyle/>
        <a:p>
          <a:endParaRPr lang="ru-RU"/>
        </a:p>
      </dgm:t>
    </dgm:pt>
    <dgm:pt modelId="{B69BAA32-36E2-4F42-97E0-F81244C2B65B}" type="pres">
      <dgm:prSet presAssocID="{B5B8FA6B-FF7E-4722-9BA1-F3FE5EFEE0A2}" presName="parentText" presStyleLbl="node1" presStyleIdx="0" presStyleCnt="1" custLinFactNeighborX="606" custLinFactNeighborY="-15510">
        <dgm:presLayoutVars>
          <dgm:chMax val="0"/>
          <dgm:bulletEnabled val="1"/>
        </dgm:presLayoutVars>
      </dgm:prSet>
      <dgm:spPr/>
      <dgm:t>
        <a:bodyPr/>
        <a:lstStyle/>
        <a:p>
          <a:endParaRPr lang="ru-RU"/>
        </a:p>
      </dgm:t>
    </dgm:pt>
  </dgm:ptLst>
  <dgm:cxnLst>
    <dgm:cxn modelId="{8BC6CDF2-68AE-4B09-B890-45B87BB3BDD5}" type="presOf" srcId="{D432EB8A-6A6E-480A-AEB7-E9444902AA8B}" destId="{AD44345B-5C61-40B4-84C0-718EF2F45DCB}" srcOrd="0" destOrd="0" presId="urn:microsoft.com/office/officeart/2005/8/layout/vList2"/>
    <dgm:cxn modelId="{DA8EC061-0AE8-4A5F-A7E8-C78BF847D60F}" type="presOf" srcId="{B5B8FA6B-FF7E-4722-9BA1-F3FE5EFEE0A2}" destId="{B69BAA32-36E2-4F42-97E0-F81244C2B65B}" srcOrd="0" destOrd="0" presId="urn:microsoft.com/office/officeart/2005/8/layout/vList2"/>
    <dgm:cxn modelId="{2A22986F-947A-4A17-8014-CBA211708A68}" srcId="{D432EB8A-6A6E-480A-AEB7-E9444902AA8B}" destId="{B5B8FA6B-FF7E-4722-9BA1-F3FE5EFEE0A2}" srcOrd="0" destOrd="0" parTransId="{B40A864F-9A80-49AC-B702-5C4E1BBF1B56}" sibTransId="{6C225E0E-FEF9-4374-A165-D2466F44522C}"/>
    <dgm:cxn modelId="{1166FFDE-A369-4E39-8371-E78304C17B6C}" type="presParOf" srcId="{AD44345B-5C61-40B4-84C0-718EF2F45DCB}" destId="{B69BAA32-36E2-4F42-97E0-F81244C2B65B}" srcOrd="0" destOrd="0" presId="urn:microsoft.com/office/officeart/2005/8/layout/vList2"/>
  </dgm:cxnLst>
  <dgm:bg/>
  <dgm:whole/>
  <dgm:extLst>
    <a:ext uri="http://schemas.microsoft.com/office/drawing/2008/diagram">
      <dsp:dataModelExt xmlns:dsp="http://schemas.microsoft.com/office/drawing/2008/diagram" relId="rId15" minVer="http://schemas.openxmlformats.org/drawingml/2006/diagram"/>
    </a:ext>
  </dgm:extLst>
</dgm:dataModel>
</file>

<file path=xl/diagrams/data55.xml><?xml version="1.0" encoding="utf-8"?>
<dgm:dataModel xmlns:dgm="http://schemas.openxmlformats.org/drawingml/2006/diagram" xmlns:a="http://schemas.openxmlformats.org/drawingml/2006/main">
  <dgm:ptLst>
    <dgm:pt modelId="{D432EB8A-6A6E-480A-AEB7-E9444902AA8B}" type="doc">
      <dgm:prSet loTypeId="urn:microsoft.com/office/officeart/2005/8/layout/vList2" loCatId="list" qsTypeId="urn:microsoft.com/office/officeart/2005/8/quickstyle/simple1" qsCatId="simple" csTypeId="urn:microsoft.com/office/officeart/2005/8/colors/accent1_2" csCatId="accent1" phldr="1"/>
      <dgm:spPr/>
      <dgm:t>
        <a:bodyPr/>
        <a:lstStyle/>
        <a:p>
          <a:endParaRPr lang="ru-RU"/>
        </a:p>
      </dgm:t>
    </dgm:pt>
    <dgm:pt modelId="{B5B8FA6B-FF7E-4722-9BA1-F3FE5EFEE0A2}">
      <dgm:prSet phldrT="[Текст]" custT="1"/>
      <dgm:spPr/>
      <dgm:t>
        <a:bodyPr/>
        <a:lstStyle/>
        <a:p>
          <a:r>
            <a:rPr lang="ru-RU" sz="1000"/>
            <a:t>НАЗАД В ГЛАВНОЕ МЕНЮ</a:t>
          </a:r>
        </a:p>
      </dgm:t>
      <dgm:extLst>
        <a:ext uri="{E40237B7-FDA0-4F09-8148-C483321AD2D9}">
          <dgm14:cNvPr xmlns:dgm14="http://schemas.microsoft.com/office/drawing/2010/diagram" id="0" name="">
            <a:hlinkClick xmlns:r="http://schemas.openxmlformats.org/officeDocument/2006/relationships" r:id=""/>
          </dgm14:cNvPr>
        </a:ext>
      </dgm:extLst>
    </dgm:pt>
    <dgm:pt modelId="{B40A864F-9A80-49AC-B702-5C4E1BBF1B56}" type="parTrans" cxnId="{2A22986F-947A-4A17-8014-CBA211708A68}">
      <dgm:prSet/>
      <dgm:spPr/>
      <dgm:t>
        <a:bodyPr/>
        <a:lstStyle/>
        <a:p>
          <a:endParaRPr lang="ru-RU"/>
        </a:p>
      </dgm:t>
    </dgm:pt>
    <dgm:pt modelId="{6C225E0E-FEF9-4374-A165-D2466F44522C}" type="sibTrans" cxnId="{2A22986F-947A-4A17-8014-CBA211708A68}">
      <dgm:prSet/>
      <dgm:spPr/>
      <dgm:t>
        <a:bodyPr/>
        <a:lstStyle/>
        <a:p>
          <a:endParaRPr lang="ru-RU"/>
        </a:p>
      </dgm:t>
    </dgm:pt>
    <dgm:pt modelId="{AD44345B-5C61-40B4-84C0-718EF2F45DCB}" type="pres">
      <dgm:prSet presAssocID="{D432EB8A-6A6E-480A-AEB7-E9444902AA8B}" presName="linear" presStyleCnt="0">
        <dgm:presLayoutVars>
          <dgm:animLvl val="lvl"/>
          <dgm:resizeHandles val="exact"/>
        </dgm:presLayoutVars>
      </dgm:prSet>
      <dgm:spPr/>
      <dgm:t>
        <a:bodyPr/>
        <a:lstStyle/>
        <a:p>
          <a:endParaRPr lang="ru-RU"/>
        </a:p>
      </dgm:t>
    </dgm:pt>
    <dgm:pt modelId="{B69BAA32-36E2-4F42-97E0-F81244C2B65B}" type="pres">
      <dgm:prSet presAssocID="{B5B8FA6B-FF7E-4722-9BA1-F3FE5EFEE0A2}" presName="parentText" presStyleLbl="node1" presStyleIdx="0" presStyleCnt="1" custLinFactNeighborX="606" custLinFactNeighborY="-15510">
        <dgm:presLayoutVars>
          <dgm:chMax val="0"/>
          <dgm:bulletEnabled val="1"/>
        </dgm:presLayoutVars>
      </dgm:prSet>
      <dgm:spPr/>
      <dgm:t>
        <a:bodyPr/>
        <a:lstStyle/>
        <a:p>
          <a:endParaRPr lang="ru-RU"/>
        </a:p>
      </dgm:t>
    </dgm:pt>
  </dgm:ptLst>
  <dgm:cxnLst>
    <dgm:cxn modelId="{99AEFBC5-DD82-4AD5-81C2-18A6AD8B0550}" type="presOf" srcId="{B5B8FA6B-FF7E-4722-9BA1-F3FE5EFEE0A2}" destId="{B69BAA32-36E2-4F42-97E0-F81244C2B65B}" srcOrd="0" destOrd="0" presId="urn:microsoft.com/office/officeart/2005/8/layout/vList2"/>
    <dgm:cxn modelId="{2A22986F-947A-4A17-8014-CBA211708A68}" srcId="{D432EB8A-6A6E-480A-AEB7-E9444902AA8B}" destId="{B5B8FA6B-FF7E-4722-9BA1-F3FE5EFEE0A2}" srcOrd="0" destOrd="0" parTransId="{B40A864F-9A80-49AC-B702-5C4E1BBF1B56}" sibTransId="{6C225E0E-FEF9-4374-A165-D2466F44522C}"/>
    <dgm:cxn modelId="{6DBAE5DB-D129-4436-99F2-130365277C0E}" type="presOf" srcId="{D432EB8A-6A6E-480A-AEB7-E9444902AA8B}" destId="{AD44345B-5C61-40B4-84C0-718EF2F45DCB}" srcOrd="0" destOrd="0" presId="urn:microsoft.com/office/officeart/2005/8/layout/vList2"/>
    <dgm:cxn modelId="{BE9C94C9-CE4F-4C91-B883-0300C80662EB}" type="presParOf" srcId="{AD44345B-5C61-40B4-84C0-718EF2F45DCB}" destId="{B69BAA32-36E2-4F42-97E0-F81244C2B65B}" srcOrd="0" destOrd="0" presId="urn:microsoft.com/office/officeart/2005/8/layout/vList2"/>
  </dgm:cxnLst>
  <dgm:bg/>
  <dgm:whole/>
  <dgm:extLst>
    <a:ext uri="http://schemas.microsoft.com/office/drawing/2008/diagram">
      <dsp:dataModelExt xmlns:dsp="http://schemas.microsoft.com/office/drawing/2008/diagram" relId="rId20" minVer="http://schemas.openxmlformats.org/drawingml/2006/diagram"/>
    </a:ext>
  </dgm:extLst>
</dgm:dataModel>
</file>

<file path=xl/diagrams/data56.xml><?xml version="1.0" encoding="utf-8"?>
<dgm:dataModel xmlns:dgm="http://schemas.openxmlformats.org/drawingml/2006/diagram" xmlns:a="http://schemas.openxmlformats.org/drawingml/2006/main">
  <dgm:ptLst>
    <dgm:pt modelId="{D432EB8A-6A6E-480A-AEB7-E9444902AA8B}" type="doc">
      <dgm:prSet loTypeId="urn:microsoft.com/office/officeart/2005/8/layout/vList2" loCatId="list" qsTypeId="urn:microsoft.com/office/officeart/2005/8/quickstyle/simple1" qsCatId="simple" csTypeId="urn:microsoft.com/office/officeart/2005/8/colors/accent1_2" csCatId="accent1" phldr="1"/>
      <dgm:spPr/>
      <dgm:t>
        <a:bodyPr/>
        <a:lstStyle/>
        <a:p>
          <a:endParaRPr lang="ru-RU"/>
        </a:p>
      </dgm:t>
    </dgm:pt>
    <dgm:pt modelId="{B5B8FA6B-FF7E-4722-9BA1-F3FE5EFEE0A2}">
      <dgm:prSet phldrT="[Текст]" custT="1"/>
      <dgm:spPr/>
      <dgm:t>
        <a:bodyPr/>
        <a:lstStyle/>
        <a:p>
          <a:r>
            <a:rPr lang="ru-RU" sz="1000"/>
            <a:t>НАЗАД В ГЛАВНОЕ МЕНЮ</a:t>
          </a:r>
        </a:p>
      </dgm:t>
      <dgm:extLst>
        <a:ext uri="{E40237B7-FDA0-4F09-8148-C483321AD2D9}">
          <dgm14:cNvPr xmlns:dgm14="http://schemas.microsoft.com/office/drawing/2010/diagram" id="0" name="">
            <a:hlinkClick xmlns:r="http://schemas.openxmlformats.org/officeDocument/2006/relationships" r:id=""/>
          </dgm14:cNvPr>
        </a:ext>
      </dgm:extLst>
    </dgm:pt>
    <dgm:pt modelId="{B40A864F-9A80-49AC-B702-5C4E1BBF1B56}" type="parTrans" cxnId="{2A22986F-947A-4A17-8014-CBA211708A68}">
      <dgm:prSet/>
      <dgm:spPr/>
      <dgm:t>
        <a:bodyPr/>
        <a:lstStyle/>
        <a:p>
          <a:endParaRPr lang="ru-RU"/>
        </a:p>
      </dgm:t>
    </dgm:pt>
    <dgm:pt modelId="{6C225E0E-FEF9-4374-A165-D2466F44522C}" type="sibTrans" cxnId="{2A22986F-947A-4A17-8014-CBA211708A68}">
      <dgm:prSet/>
      <dgm:spPr/>
      <dgm:t>
        <a:bodyPr/>
        <a:lstStyle/>
        <a:p>
          <a:endParaRPr lang="ru-RU"/>
        </a:p>
      </dgm:t>
    </dgm:pt>
    <dgm:pt modelId="{AD44345B-5C61-40B4-84C0-718EF2F45DCB}" type="pres">
      <dgm:prSet presAssocID="{D432EB8A-6A6E-480A-AEB7-E9444902AA8B}" presName="linear" presStyleCnt="0">
        <dgm:presLayoutVars>
          <dgm:animLvl val="lvl"/>
          <dgm:resizeHandles val="exact"/>
        </dgm:presLayoutVars>
      </dgm:prSet>
      <dgm:spPr/>
      <dgm:t>
        <a:bodyPr/>
        <a:lstStyle/>
        <a:p>
          <a:endParaRPr lang="ru-RU"/>
        </a:p>
      </dgm:t>
    </dgm:pt>
    <dgm:pt modelId="{B69BAA32-36E2-4F42-97E0-F81244C2B65B}" type="pres">
      <dgm:prSet presAssocID="{B5B8FA6B-FF7E-4722-9BA1-F3FE5EFEE0A2}" presName="parentText" presStyleLbl="node1" presStyleIdx="0" presStyleCnt="1" custLinFactNeighborX="606" custLinFactNeighborY="-15510">
        <dgm:presLayoutVars>
          <dgm:chMax val="0"/>
          <dgm:bulletEnabled val="1"/>
        </dgm:presLayoutVars>
      </dgm:prSet>
      <dgm:spPr/>
      <dgm:t>
        <a:bodyPr/>
        <a:lstStyle/>
        <a:p>
          <a:endParaRPr lang="ru-RU"/>
        </a:p>
      </dgm:t>
    </dgm:pt>
  </dgm:ptLst>
  <dgm:cxnLst>
    <dgm:cxn modelId="{2A22986F-947A-4A17-8014-CBA211708A68}" srcId="{D432EB8A-6A6E-480A-AEB7-E9444902AA8B}" destId="{B5B8FA6B-FF7E-4722-9BA1-F3FE5EFEE0A2}" srcOrd="0" destOrd="0" parTransId="{B40A864F-9A80-49AC-B702-5C4E1BBF1B56}" sibTransId="{6C225E0E-FEF9-4374-A165-D2466F44522C}"/>
    <dgm:cxn modelId="{FEC14BA9-F1E5-4688-ADE6-D1CDA371B5E4}" type="presOf" srcId="{B5B8FA6B-FF7E-4722-9BA1-F3FE5EFEE0A2}" destId="{B69BAA32-36E2-4F42-97E0-F81244C2B65B}" srcOrd="0" destOrd="0" presId="urn:microsoft.com/office/officeart/2005/8/layout/vList2"/>
    <dgm:cxn modelId="{3B053096-AD97-4585-AB80-1E50C235E701}" type="presOf" srcId="{D432EB8A-6A6E-480A-AEB7-E9444902AA8B}" destId="{AD44345B-5C61-40B4-84C0-718EF2F45DCB}" srcOrd="0" destOrd="0" presId="urn:microsoft.com/office/officeart/2005/8/layout/vList2"/>
    <dgm:cxn modelId="{2C89FA4D-BBC9-41CA-BE38-A9B4536E0300}" type="presParOf" srcId="{AD44345B-5C61-40B4-84C0-718EF2F45DCB}" destId="{B69BAA32-36E2-4F42-97E0-F81244C2B65B}" srcOrd="0" destOrd="0" presId="urn:microsoft.com/office/officeart/2005/8/layout/vList2"/>
  </dgm:cxnLst>
  <dgm:bg/>
  <dgm:whole/>
  <dgm:extLst>
    <a:ext uri="http://schemas.microsoft.com/office/drawing/2008/diagram">
      <dsp:dataModelExt xmlns:dsp="http://schemas.microsoft.com/office/drawing/2008/diagram" relId="rId25" minVer="http://schemas.openxmlformats.org/drawingml/2006/diagram"/>
    </a:ext>
  </dgm:extLst>
</dgm:dataModel>
</file>

<file path=xl/diagrams/data6.xml><?xml version="1.0" encoding="utf-8"?>
<dgm:dataModel xmlns:dgm="http://schemas.openxmlformats.org/drawingml/2006/diagram" xmlns:a="http://schemas.openxmlformats.org/drawingml/2006/main">
  <dgm:ptLst>
    <dgm:pt modelId="{D432EB8A-6A6E-480A-AEB7-E9444902AA8B}" type="doc">
      <dgm:prSet loTypeId="urn:microsoft.com/office/officeart/2005/8/layout/vList2" loCatId="list" qsTypeId="urn:microsoft.com/office/officeart/2005/8/quickstyle/simple1" qsCatId="simple" csTypeId="urn:microsoft.com/office/officeart/2005/8/colors/accent1_2" csCatId="accent1" phldr="1"/>
      <dgm:spPr/>
      <dgm:t>
        <a:bodyPr/>
        <a:lstStyle/>
        <a:p>
          <a:endParaRPr lang="ru-RU"/>
        </a:p>
      </dgm:t>
    </dgm:pt>
    <dgm:pt modelId="{B5B8FA6B-FF7E-4722-9BA1-F3FE5EFEE0A2}">
      <dgm:prSet phldrT="[Текст]" custT="1"/>
      <dgm:spPr/>
      <dgm:t>
        <a:bodyPr/>
        <a:lstStyle/>
        <a:p>
          <a:r>
            <a:rPr lang="ru-RU" sz="1000"/>
            <a:t>НАЗАД В ГЛАВНОЕ МЕНЮ</a:t>
          </a:r>
        </a:p>
      </dgm:t>
      <dgm:extLst>
        <a:ext uri="{E40237B7-FDA0-4F09-8148-C483321AD2D9}">
          <dgm14:cNvPr xmlns:dgm14="http://schemas.microsoft.com/office/drawing/2010/diagram" id="0" name="">
            <a:hlinkClick xmlns:r="http://schemas.openxmlformats.org/officeDocument/2006/relationships" r:id=""/>
          </dgm14:cNvPr>
        </a:ext>
      </dgm:extLst>
    </dgm:pt>
    <dgm:pt modelId="{B40A864F-9A80-49AC-B702-5C4E1BBF1B56}" type="parTrans" cxnId="{2A22986F-947A-4A17-8014-CBA211708A68}">
      <dgm:prSet/>
      <dgm:spPr/>
      <dgm:t>
        <a:bodyPr/>
        <a:lstStyle/>
        <a:p>
          <a:endParaRPr lang="ru-RU"/>
        </a:p>
      </dgm:t>
    </dgm:pt>
    <dgm:pt modelId="{6C225E0E-FEF9-4374-A165-D2466F44522C}" type="sibTrans" cxnId="{2A22986F-947A-4A17-8014-CBA211708A68}">
      <dgm:prSet/>
      <dgm:spPr/>
      <dgm:t>
        <a:bodyPr/>
        <a:lstStyle/>
        <a:p>
          <a:endParaRPr lang="ru-RU"/>
        </a:p>
      </dgm:t>
    </dgm:pt>
    <dgm:pt modelId="{AD44345B-5C61-40B4-84C0-718EF2F45DCB}" type="pres">
      <dgm:prSet presAssocID="{D432EB8A-6A6E-480A-AEB7-E9444902AA8B}" presName="linear" presStyleCnt="0">
        <dgm:presLayoutVars>
          <dgm:animLvl val="lvl"/>
          <dgm:resizeHandles val="exact"/>
        </dgm:presLayoutVars>
      </dgm:prSet>
      <dgm:spPr/>
      <dgm:t>
        <a:bodyPr/>
        <a:lstStyle/>
        <a:p>
          <a:endParaRPr lang="ru-RU"/>
        </a:p>
      </dgm:t>
    </dgm:pt>
    <dgm:pt modelId="{B69BAA32-36E2-4F42-97E0-F81244C2B65B}" type="pres">
      <dgm:prSet presAssocID="{B5B8FA6B-FF7E-4722-9BA1-F3FE5EFEE0A2}" presName="parentText" presStyleLbl="node1" presStyleIdx="0" presStyleCnt="1" custLinFactNeighborX="606" custLinFactNeighborY="-15510">
        <dgm:presLayoutVars>
          <dgm:chMax val="0"/>
          <dgm:bulletEnabled val="1"/>
        </dgm:presLayoutVars>
      </dgm:prSet>
      <dgm:spPr/>
      <dgm:t>
        <a:bodyPr/>
        <a:lstStyle/>
        <a:p>
          <a:endParaRPr lang="ru-RU"/>
        </a:p>
      </dgm:t>
    </dgm:pt>
  </dgm:ptLst>
  <dgm:cxnLst>
    <dgm:cxn modelId="{DD13975B-2B26-493B-96DE-0AE40CBCF4E9}" type="presOf" srcId="{D432EB8A-6A6E-480A-AEB7-E9444902AA8B}" destId="{AD44345B-5C61-40B4-84C0-718EF2F45DCB}" srcOrd="0" destOrd="0" presId="urn:microsoft.com/office/officeart/2005/8/layout/vList2"/>
    <dgm:cxn modelId="{2A22986F-947A-4A17-8014-CBA211708A68}" srcId="{D432EB8A-6A6E-480A-AEB7-E9444902AA8B}" destId="{B5B8FA6B-FF7E-4722-9BA1-F3FE5EFEE0A2}" srcOrd="0" destOrd="0" parTransId="{B40A864F-9A80-49AC-B702-5C4E1BBF1B56}" sibTransId="{6C225E0E-FEF9-4374-A165-D2466F44522C}"/>
    <dgm:cxn modelId="{CDBC5878-0B3B-4BB8-ACED-B34F66EE88A3}" type="presOf" srcId="{B5B8FA6B-FF7E-4722-9BA1-F3FE5EFEE0A2}" destId="{B69BAA32-36E2-4F42-97E0-F81244C2B65B}" srcOrd="0" destOrd="0" presId="urn:microsoft.com/office/officeart/2005/8/layout/vList2"/>
    <dgm:cxn modelId="{F0899C08-DEB0-48A0-881E-13D74B008419}" type="presParOf" srcId="{AD44345B-5C61-40B4-84C0-718EF2F45DCB}" destId="{B69BAA32-36E2-4F42-97E0-F81244C2B65B}" srcOrd="0" destOrd="0" presId="urn:microsoft.com/office/officeart/2005/8/layout/vList2"/>
  </dgm:cxnLst>
  <dgm:bg/>
  <dgm:whole/>
  <dgm:extLst>
    <a:ext uri="http://schemas.microsoft.com/office/drawing/2008/diagram">
      <dsp:dataModelExt xmlns:dsp="http://schemas.microsoft.com/office/drawing/2008/diagram" relId="rId10" minVer="http://schemas.openxmlformats.org/drawingml/2006/diagram"/>
    </a:ext>
  </dgm:extLst>
</dgm:dataModel>
</file>

<file path=xl/diagrams/data7.xml><?xml version="1.0" encoding="utf-8"?>
<dgm:dataModel xmlns:dgm="http://schemas.openxmlformats.org/drawingml/2006/diagram" xmlns:a="http://schemas.openxmlformats.org/drawingml/2006/main">
  <dgm:ptLst>
    <dgm:pt modelId="{D432EB8A-6A6E-480A-AEB7-E9444902AA8B}" type="doc">
      <dgm:prSet loTypeId="urn:microsoft.com/office/officeart/2005/8/layout/vList2" loCatId="list" qsTypeId="urn:microsoft.com/office/officeart/2005/8/quickstyle/simple1" qsCatId="simple" csTypeId="urn:microsoft.com/office/officeart/2005/8/colors/accent1_2" csCatId="accent1" phldr="1"/>
      <dgm:spPr/>
      <dgm:t>
        <a:bodyPr/>
        <a:lstStyle/>
        <a:p>
          <a:endParaRPr lang="ru-RU"/>
        </a:p>
      </dgm:t>
    </dgm:pt>
    <dgm:pt modelId="{B5B8FA6B-FF7E-4722-9BA1-F3FE5EFEE0A2}">
      <dgm:prSet phldrT="[Текст]" custT="1"/>
      <dgm:spPr/>
      <dgm:t>
        <a:bodyPr/>
        <a:lstStyle/>
        <a:p>
          <a:r>
            <a:rPr lang="ru-RU" sz="1000"/>
            <a:t>НАЗАД В ГЛАВНОЕ МЕНЮ</a:t>
          </a:r>
        </a:p>
      </dgm:t>
      <dgm:extLst>
        <a:ext uri="{E40237B7-FDA0-4F09-8148-C483321AD2D9}">
          <dgm14:cNvPr xmlns:dgm14="http://schemas.microsoft.com/office/drawing/2010/diagram" id="0" name="">
            <a:hlinkClick xmlns:r="http://schemas.openxmlformats.org/officeDocument/2006/relationships" r:id=""/>
          </dgm14:cNvPr>
        </a:ext>
      </dgm:extLst>
    </dgm:pt>
    <dgm:pt modelId="{B40A864F-9A80-49AC-B702-5C4E1BBF1B56}" type="parTrans" cxnId="{2A22986F-947A-4A17-8014-CBA211708A68}">
      <dgm:prSet/>
      <dgm:spPr/>
      <dgm:t>
        <a:bodyPr/>
        <a:lstStyle/>
        <a:p>
          <a:endParaRPr lang="ru-RU"/>
        </a:p>
      </dgm:t>
    </dgm:pt>
    <dgm:pt modelId="{6C225E0E-FEF9-4374-A165-D2466F44522C}" type="sibTrans" cxnId="{2A22986F-947A-4A17-8014-CBA211708A68}">
      <dgm:prSet/>
      <dgm:spPr/>
      <dgm:t>
        <a:bodyPr/>
        <a:lstStyle/>
        <a:p>
          <a:endParaRPr lang="ru-RU"/>
        </a:p>
      </dgm:t>
    </dgm:pt>
    <dgm:pt modelId="{AD44345B-5C61-40B4-84C0-718EF2F45DCB}" type="pres">
      <dgm:prSet presAssocID="{D432EB8A-6A6E-480A-AEB7-E9444902AA8B}" presName="linear" presStyleCnt="0">
        <dgm:presLayoutVars>
          <dgm:animLvl val="lvl"/>
          <dgm:resizeHandles val="exact"/>
        </dgm:presLayoutVars>
      </dgm:prSet>
      <dgm:spPr/>
      <dgm:t>
        <a:bodyPr/>
        <a:lstStyle/>
        <a:p>
          <a:endParaRPr lang="ru-RU"/>
        </a:p>
      </dgm:t>
    </dgm:pt>
    <dgm:pt modelId="{B69BAA32-36E2-4F42-97E0-F81244C2B65B}" type="pres">
      <dgm:prSet presAssocID="{B5B8FA6B-FF7E-4722-9BA1-F3FE5EFEE0A2}" presName="parentText" presStyleLbl="node1" presStyleIdx="0" presStyleCnt="1" custLinFactNeighborX="606" custLinFactNeighborY="-15510">
        <dgm:presLayoutVars>
          <dgm:chMax val="0"/>
          <dgm:bulletEnabled val="1"/>
        </dgm:presLayoutVars>
      </dgm:prSet>
      <dgm:spPr/>
      <dgm:t>
        <a:bodyPr/>
        <a:lstStyle/>
        <a:p>
          <a:endParaRPr lang="ru-RU"/>
        </a:p>
      </dgm:t>
    </dgm:pt>
  </dgm:ptLst>
  <dgm:cxnLst>
    <dgm:cxn modelId="{2A22986F-947A-4A17-8014-CBA211708A68}" srcId="{D432EB8A-6A6E-480A-AEB7-E9444902AA8B}" destId="{B5B8FA6B-FF7E-4722-9BA1-F3FE5EFEE0A2}" srcOrd="0" destOrd="0" parTransId="{B40A864F-9A80-49AC-B702-5C4E1BBF1B56}" sibTransId="{6C225E0E-FEF9-4374-A165-D2466F44522C}"/>
    <dgm:cxn modelId="{75E9A91A-E794-4E2D-A888-9217735E3C52}" type="presOf" srcId="{B5B8FA6B-FF7E-4722-9BA1-F3FE5EFEE0A2}" destId="{B69BAA32-36E2-4F42-97E0-F81244C2B65B}" srcOrd="0" destOrd="0" presId="urn:microsoft.com/office/officeart/2005/8/layout/vList2"/>
    <dgm:cxn modelId="{4170FEB2-9F67-410F-A1B2-84F01B575390}" type="presOf" srcId="{D432EB8A-6A6E-480A-AEB7-E9444902AA8B}" destId="{AD44345B-5C61-40B4-84C0-718EF2F45DCB}" srcOrd="0" destOrd="0" presId="urn:microsoft.com/office/officeart/2005/8/layout/vList2"/>
    <dgm:cxn modelId="{01B610C3-659B-439C-BFF7-A3B1D2D29BC0}" type="presParOf" srcId="{AD44345B-5C61-40B4-84C0-718EF2F45DCB}" destId="{B69BAA32-36E2-4F42-97E0-F81244C2B65B}" srcOrd="0" destOrd="0" presId="urn:microsoft.com/office/officeart/2005/8/layout/vList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8.xml><?xml version="1.0" encoding="utf-8"?>
<dgm:dataModel xmlns:dgm="http://schemas.openxmlformats.org/drawingml/2006/diagram" xmlns:a="http://schemas.openxmlformats.org/drawingml/2006/main">
  <dgm:ptLst>
    <dgm:pt modelId="{D432EB8A-6A6E-480A-AEB7-E9444902AA8B}" type="doc">
      <dgm:prSet loTypeId="urn:microsoft.com/office/officeart/2005/8/layout/vList2" loCatId="list" qsTypeId="urn:microsoft.com/office/officeart/2005/8/quickstyle/simple1" qsCatId="simple" csTypeId="urn:microsoft.com/office/officeart/2005/8/colors/accent1_2" csCatId="accent1" phldr="1"/>
      <dgm:spPr/>
      <dgm:t>
        <a:bodyPr/>
        <a:lstStyle/>
        <a:p>
          <a:endParaRPr lang="ru-RU"/>
        </a:p>
      </dgm:t>
    </dgm:pt>
    <dgm:pt modelId="{B5B8FA6B-FF7E-4722-9BA1-F3FE5EFEE0A2}">
      <dgm:prSet phldrT="[Текст]" custT="1"/>
      <dgm:spPr/>
      <dgm:t>
        <a:bodyPr/>
        <a:lstStyle/>
        <a:p>
          <a:r>
            <a:rPr lang="ru-RU" sz="1000"/>
            <a:t>НАЗАД В ГЛАВНОЕ МЕНЮ</a:t>
          </a:r>
        </a:p>
      </dgm:t>
      <dgm:extLst>
        <a:ext uri="{E40237B7-FDA0-4F09-8148-C483321AD2D9}">
          <dgm14:cNvPr xmlns:dgm14="http://schemas.microsoft.com/office/drawing/2010/diagram" id="0" name="">
            <a:hlinkClick xmlns:r="http://schemas.openxmlformats.org/officeDocument/2006/relationships" r:id=""/>
          </dgm14:cNvPr>
        </a:ext>
      </dgm:extLst>
    </dgm:pt>
    <dgm:pt modelId="{B40A864F-9A80-49AC-B702-5C4E1BBF1B56}" type="parTrans" cxnId="{2A22986F-947A-4A17-8014-CBA211708A68}">
      <dgm:prSet/>
      <dgm:spPr/>
      <dgm:t>
        <a:bodyPr/>
        <a:lstStyle/>
        <a:p>
          <a:endParaRPr lang="ru-RU"/>
        </a:p>
      </dgm:t>
    </dgm:pt>
    <dgm:pt modelId="{6C225E0E-FEF9-4374-A165-D2466F44522C}" type="sibTrans" cxnId="{2A22986F-947A-4A17-8014-CBA211708A68}">
      <dgm:prSet/>
      <dgm:spPr/>
      <dgm:t>
        <a:bodyPr/>
        <a:lstStyle/>
        <a:p>
          <a:endParaRPr lang="ru-RU"/>
        </a:p>
      </dgm:t>
    </dgm:pt>
    <dgm:pt modelId="{AD44345B-5C61-40B4-84C0-718EF2F45DCB}" type="pres">
      <dgm:prSet presAssocID="{D432EB8A-6A6E-480A-AEB7-E9444902AA8B}" presName="linear" presStyleCnt="0">
        <dgm:presLayoutVars>
          <dgm:animLvl val="lvl"/>
          <dgm:resizeHandles val="exact"/>
        </dgm:presLayoutVars>
      </dgm:prSet>
      <dgm:spPr/>
      <dgm:t>
        <a:bodyPr/>
        <a:lstStyle/>
        <a:p>
          <a:endParaRPr lang="ru-RU"/>
        </a:p>
      </dgm:t>
    </dgm:pt>
    <dgm:pt modelId="{B69BAA32-36E2-4F42-97E0-F81244C2B65B}" type="pres">
      <dgm:prSet presAssocID="{B5B8FA6B-FF7E-4722-9BA1-F3FE5EFEE0A2}" presName="parentText" presStyleLbl="node1" presStyleIdx="0" presStyleCnt="1" custLinFactNeighborX="606" custLinFactNeighborY="-15510">
        <dgm:presLayoutVars>
          <dgm:chMax val="0"/>
          <dgm:bulletEnabled val="1"/>
        </dgm:presLayoutVars>
      </dgm:prSet>
      <dgm:spPr/>
      <dgm:t>
        <a:bodyPr/>
        <a:lstStyle/>
        <a:p>
          <a:endParaRPr lang="ru-RU"/>
        </a:p>
      </dgm:t>
    </dgm:pt>
  </dgm:ptLst>
  <dgm:cxnLst>
    <dgm:cxn modelId="{7973CF68-DF79-4024-BC84-6028252A6CF8}" type="presOf" srcId="{B5B8FA6B-FF7E-4722-9BA1-F3FE5EFEE0A2}" destId="{B69BAA32-36E2-4F42-97E0-F81244C2B65B}" srcOrd="0" destOrd="0" presId="urn:microsoft.com/office/officeart/2005/8/layout/vList2"/>
    <dgm:cxn modelId="{2A22986F-947A-4A17-8014-CBA211708A68}" srcId="{D432EB8A-6A6E-480A-AEB7-E9444902AA8B}" destId="{B5B8FA6B-FF7E-4722-9BA1-F3FE5EFEE0A2}" srcOrd="0" destOrd="0" parTransId="{B40A864F-9A80-49AC-B702-5C4E1BBF1B56}" sibTransId="{6C225E0E-FEF9-4374-A165-D2466F44522C}"/>
    <dgm:cxn modelId="{E6BD5387-4B9F-4CFD-A3FA-1429D7FA270A}" type="presOf" srcId="{D432EB8A-6A6E-480A-AEB7-E9444902AA8B}" destId="{AD44345B-5C61-40B4-84C0-718EF2F45DCB}" srcOrd="0" destOrd="0" presId="urn:microsoft.com/office/officeart/2005/8/layout/vList2"/>
    <dgm:cxn modelId="{EB7CC8EA-3B13-43C2-9FA8-A075B53B7E90}" type="presParOf" srcId="{AD44345B-5C61-40B4-84C0-718EF2F45DCB}" destId="{B69BAA32-36E2-4F42-97E0-F81244C2B65B}" srcOrd="0" destOrd="0" presId="urn:microsoft.com/office/officeart/2005/8/layout/vList2"/>
  </dgm:cxnLst>
  <dgm:bg/>
  <dgm:whole/>
  <dgm:extLst>
    <a:ext uri="http://schemas.microsoft.com/office/drawing/2008/diagram">
      <dsp:dataModelExt xmlns:dsp="http://schemas.microsoft.com/office/drawing/2008/diagram" relId="rId10" minVer="http://schemas.openxmlformats.org/drawingml/2006/diagram"/>
    </a:ext>
  </dgm:extLst>
</dgm:dataModel>
</file>

<file path=xl/diagrams/data9.xml><?xml version="1.0" encoding="utf-8"?>
<dgm:dataModel xmlns:dgm="http://schemas.openxmlformats.org/drawingml/2006/diagram" xmlns:a="http://schemas.openxmlformats.org/drawingml/2006/main">
  <dgm:ptLst>
    <dgm:pt modelId="{D432EB8A-6A6E-480A-AEB7-E9444902AA8B}" type="doc">
      <dgm:prSet loTypeId="urn:microsoft.com/office/officeart/2005/8/layout/vList2" loCatId="list" qsTypeId="urn:microsoft.com/office/officeart/2005/8/quickstyle/simple1" qsCatId="simple" csTypeId="urn:microsoft.com/office/officeart/2005/8/colors/accent1_2" csCatId="accent1" phldr="1"/>
      <dgm:spPr/>
      <dgm:t>
        <a:bodyPr/>
        <a:lstStyle/>
        <a:p>
          <a:endParaRPr lang="ru-RU"/>
        </a:p>
      </dgm:t>
    </dgm:pt>
    <dgm:pt modelId="{B5B8FA6B-FF7E-4722-9BA1-F3FE5EFEE0A2}">
      <dgm:prSet phldrT="[Текст]" custT="1"/>
      <dgm:spPr/>
      <dgm:t>
        <a:bodyPr/>
        <a:lstStyle/>
        <a:p>
          <a:r>
            <a:rPr lang="ru-RU" sz="1000"/>
            <a:t>НАЗАД В ГЛАВНОЕ МЕНЮ</a:t>
          </a:r>
        </a:p>
      </dgm:t>
      <dgm:extLst>
        <a:ext uri="{E40237B7-FDA0-4F09-8148-C483321AD2D9}">
          <dgm14:cNvPr xmlns:dgm14="http://schemas.microsoft.com/office/drawing/2010/diagram" id="0" name="">
            <a:hlinkClick xmlns:r="http://schemas.openxmlformats.org/officeDocument/2006/relationships" r:id=""/>
          </dgm14:cNvPr>
        </a:ext>
      </dgm:extLst>
    </dgm:pt>
    <dgm:pt modelId="{B40A864F-9A80-49AC-B702-5C4E1BBF1B56}" type="parTrans" cxnId="{2A22986F-947A-4A17-8014-CBA211708A68}">
      <dgm:prSet/>
      <dgm:spPr/>
      <dgm:t>
        <a:bodyPr/>
        <a:lstStyle/>
        <a:p>
          <a:endParaRPr lang="ru-RU"/>
        </a:p>
      </dgm:t>
    </dgm:pt>
    <dgm:pt modelId="{6C225E0E-FEF9-4374-A165-D2466F44522C}" type="sibTrans" cxnId="{2A22986F-947A-4A17-8014-CBA211708A68}">
      <dgm:prSet/>
      <dgm:spPr/>
      <dgm:t>
        <a:bodyPr/>
        <a:lstStyle/>
        <a:p>
          <a:endParaRPr lang="ru-RU"/>
        </a:p>
      </dgm:t>
    </dgm:pt>
    <dgm:pt modelId="{AD44345B-5C61-40B4-84C0-718EF2F45DCB}" type="pres">
      <dgm:prSet presAssocID="{D432EB8A-6A6E-480A-AEB7-E9444902AA8B}" presName="linear" presStyleCnt="0">
        <dgm:presLayoutVars>
          <dgm:animLvl val="lvl"/>
          <dgm:resizeHandles val="exact"/>
        </dgm:presLayoutVars>
      </dgm:prSet>
      <dgm:spPr/>
      <dgm:t>
        <a:bodyPr/>
        <a:lstStyle/>
        <a:p>
          <a:endParaRPr lang="ru-RU"/>
        </a:p>
      </dgm:t>
    </dgm:pt>
    <dgm:pt modelId="{B69BAA32-36E2-4F42-97E0-F81244C2B65B}" type="pres">
      <dgm:prSet presAssocID="{B5B8FA6B-FF7E-4722-9BA1-F3FE5EFEE0A2}" presName="parentText" presStyleLbl="node1" presStyleIdx="0" presStyleCnt="1" custLinFactNeighborX="606" custLinFactNeighborY="-15510">
        <dgm:presLayoutVars>
          <dgm:chMax val="0"/>
          <dgm:bulletEnabled val="1"/>
        </dgm:presLayoutVars>
      </dgm:prSet>
      <dgm:spPr/>
      <dgm:t>
        <a:bodyPr/>
        <a:lstStyle/>
        <a:p>
          <a:endParaRPr lang="ru-RU"/>
        </a:p>
      </dgm:t>
    </dgm:pt>
  </dgm:ptLst>
  <dgm:cxnLst>
    <dgm:cxn modelId="{4070C106-C010-4719-B5ED-BF075583E9EA}" type="presOf" srcId="{B5B8FA6B-FF7E-4722-9BA1-F3FE5EFEE0A2}" destId="{B69BAA32-36E2-4F42-97E0-F81244C2B65B}" srcOrd="0" destOrd="0" presId="urn:microsoft.com/office/officeart/2005/8/layout/vList2"/>
    <dgm:cxn modelId="{2A22986F-947A-4A17-8014-CBA211708A68}" srcId="{D432EB8A-6A6E-480A-AEB7-E9444902AA8B}" destId="{B5B8FA6B-FF7E-4722-9BA1-F3FE5EFEE0A2}" srcOrd="0" destOrd="0" parTransId="{B40A864F-9A80-49AC-B702-5C4E1BBF1B56}" sibTransId="{6C225E0E-FEF9-4374-A165-D2466F44522C}"/>
    <dgm:cxn modelId="{233E9BB2-FAC2-4022-A560-0D44C404C785}" type="presOf" srcId="{D432EB8A-6A6E-480A-AEB7-E9444902AA8B}" destId="{AD44345B-5C61-40B4-84C0-718EF2F45DCB}" srcOrd="0" destOrd="0" presId="urn:microsoft.com/office/officeart/2005/8/layout/vList2"/>
    <dgm:cxn modelId="{1FB174DB-314B-450E-90AF-3F59FB97A4FC}" type="presParOf" srcId="{AD44345B-5C61-40B4-84C0-718EF2F45DCB}" destId="{B69BAA32-36E2-4F42-97E0-F81244C2B65B}" srcOrd="0" destOrd="0" presId="urn:microsoft.com/office/officeart/2005/8/layout/vList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120C354-18C1-40AE-9946-D56FC5EC46DC}">
      <dsp:nvSpPr>
        <dsp:cNvPr id="0" name=""/>
        <dsp:cNvSpPr/>
      </dsp:nvSpPr>
      <dsp:spPr>
        <a:xfrm>
          <a:off x="0" y="1503"/>
          <a:ext cx="3448050" cy="224362"/>
        </a:xfrm>
        <a:prstGeom prst="roundRect">
          <a:avLst/>
        </a:prstGeom>
        <a:gradFill rotWithShape="0">
          <a:gsLst>
            <a:gs pos="0">
              <a:schemeClr val="accent2">
                <a:hueOff val="0"/>
                <a:satOff val="0"/>
                <a:lumOff val="0"/>
                <a:alphaOff val="0"/>
                <a:shade val="51000"/>
                <a:satMod val="130000"/>
              </a:schemeClr>
            </a:gs>
            <a:gs pos="80000">
              <a:schemeClr val="accent2">
                <a:hueOff val="0"/>
                <a:satOff val="0"/>
                <a:lumOff val="0"/>
                <a:alphaOff val="0"/>
                <a:shade val="93000"/>
                <a:satMod val="130000"/>
              </a:schemeClr>
            </a:gs>
            <a:gs pos="100000">
              <a:schemeClr val="accent2">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flat" dir="t"/>
        </a:scene3d>
        <a:sp3d prstMaterial="plastic">
          <a:bevelT w="120900" h="88900"/>
          <a:bevelB w="88900" h="31750" prst="angle"/>
        </a:sp3d>
      </dsp:spPr>
      <dsp:style>
        <a:lnRef idx="0">
          <a:scrgbClr r="0" g="0" b="0"/>
        </a:lnRef>
        <a:fillRef idx="3">
          <a:scrgbClr r="0" g="0" b="0"/>
        </a:fillRef>
        <a:effectRef idx="2">
          <a:scrgbClr r="0" g="0" b="0"/>
        </a:effectRef>
        <a:fontRef idx="minor">
          <a:schemeClr val="lt1"/>
        </a:fontRef>
      </dsp:style>
      <dsp:txBody>
        <a:bodyPr spcFirstLastPara="0" vert="horz" wrap="square" lIns="45720" tIns="45720" rIns="45720" bIns="45720" numCol="1" spcCol="1270" anchor="ctr" anchorCtr="0">
          <a:noAutofit/>
        </a:bodyPr>
        <a:lstStyle/>
        <a:p>
          <a:pPr lvl="0" algn="l" defTabSz="533400">
            <a:lnSpc>
              <a:spcPct val="90000"/>
            </a:lnSpc>
            <a:spcBef>
              <a:spcPct val="0"/>
            </a:spcBef>
            <a:spcAft>
              <a:spcPct val="35000"/>
            </a:spcAft>
          </a:pPr>
          <a:r>
            <a:rPr lang="ru-RU" sz="1200" kern="1200"/>
            <a:t>СЕБЕСТОИМОСТЬ МЗ, руб.</a:t>
          </a:r>
        </a:p>
      </dsp:txBody>
      <dsp:txXfrm>
        <a:off x="10952" y="12455"/>
        <a:ext cx="3426146" cy="202458"/>
      </dsp:txXfrm>
    </dsp:sp>
    <dsp:sp modelId="{7CE21281-4BB9-49AF-BD40-6D7793735CD9}">
      <dsp:nvSpPr>
        <dsp:cNvPr id="0" name=""/>
        <dsp:cNvSpPr/>
      </dsp:nvSpPr>
      <dsp:spPr>
        <a:xfrm>
          <a:off x="0" y="240026"/>
          <a:ext cx="3448050" cy="224362"/>
        </a:xfrm>
        <a:prstGeom prst="roundRect">
          <a:avLst/>
        </a:prstGeom>
        <a:gradFill rotWithShape="0">
          <a:gsLst>
            <a:gs pos="0">
              <a:schemeClr val="accent3">
                <a:hueOff val="0"/>
                <a:satOff val="0"/>
                <a:lumOff val="0"/>
                <a:alphaOff val="0"/>
                <a:shade val="51000"/>
                <a:satMod val="130000"/>
              </a:schemeClr>
            </a:gs>
            <a:gs pos="80000">
              <a:schemeClr val="accent3">
                <a:hueOff val="0"/>
                <a:satOff val="0"/>
                <a:lumOff val="0"/>
                <a:alphaOff val="0"/>
                <a:shade val="93000"/>
                <a:satMod val="130000"/>
              </a:schemeClr>
            </a:gs>
            <a:gs pos="100000">
              <a:schemeClr val="accent3">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flat" dir="t"/>
        </a:scene3d>
        <a:sp3d prstMaterial="plastic">
          <a:bevelT w="120900" h="88900"/>
          <a:bevelB w="88900" h="31750" prst="angle"/>
        </a:sp3d>
      </dsp:spPr>
      <dsp:style>
        <a:lnRef idx="0">
          <a:scrgbClr r="0" g="0" b="0"/>
        </a:lnRef>
        <a:fillRef idx="3">
          <a:scrgbClr r="0" g="0" b="0"/>
        </a:fillRef>
        <a:effectRef idx="2">
          <a:scrgbClr r="0" g="0" b="0"/>
        </a:effectRef>
        <a:fontRef idx="minor">
          <a:schemeClr val="lt1"/>
        </a:fontRef>
      </dsp:style>
      <dsp:txBody>
        <a:bodyPr spcFirstLastPara="0" vert="horz" wrap="square" lIns="45720" tIns="45720" rIns="45720" bIns="45720" numCol="1" spcCol="1270" anchor="ctr" anchorCtr="0">
          <a:noAutofit/>
        </a:bodyPr>
        <a:lstStyle/>
        <a:p>
          <a:pPr lvl="0" algn="l" defTabSz="533400">
            <a:lnSpc>
              <a:spcPct val="90000"/>
            </a:lnSpc>
            <a:spcBef>
              <a:spcPct val="0"/>
            </a:spcBef>
            <a:spcAft>
              <a:spcPct val="35000"/>
            </a:spcAft>
          </a:pPr>
          <a:r>
            <a:rPr lang="ru-RU" sz="1200" kern="1200"/>
            <a:t>Фундамент, руб</a:t>
          </a:r>
        </a:p>
      </dsp:txBody>
      <dsp:txXfrm>
        <a:off x="10952" y="250978"/>
        <a:ext cx="3426146" cy="202458"/>
      </dsp:txXfrm>
    </dsp:sp>
    <dsp:sp modelId="{F6372DFC-9E98-4FB4-81B6-F8EB04242C7F}">
      <dsp:nvSpPr>
        <dsp:cNvPr id="0" name=""/>
        <dsp:cNvSpPr/>
      </dsp:nvSpPr>
      <dsp:spPr>
        <a:xfrm>
          <a:off x="0" y="478549"/>
          <a:ext cx="3448050" cy="224362"/>
        </a:xfrm>
        <a:prstGeom prst="roundRect">
          <a:avLst/>
        </a:prstGeom>
        <a:gradFill rotWithShape="0">
          <a:gsLst>
            <a:gs pos="0">
              <a:schemeClr val="accent4">
                <a:hueOff val="0"/>
                <a:satOff val="0"/>
                <a:lumOff val="0"/>
                <a:alphaOff val="0"/>
                <a:shade val="51000"/>
                <a:satMod val="130000"/>
              </a:schemeClr>
            </a:gs>
            <a:gs pos="80000">
              <a:schemeClr val="accent4">
                <a:hueOff val="0"/>
                <a:satOff val="0"/>
                <a:lumOff val="0"/>
                <a:alphaOff val="0"/>
                <a:shade val="93000"/>
                <a:satMod val="130000"/>
              </a:schemeClr>
            </a:gs>
            <a:gs pos="100000">
              <a:schemeClr val="accent4">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flat" dir="t"/>
        </a:scene3d>
        <a:sp3d prstMaterial="plastic">
          <a:bevelT w="120900" h="88900"/>
          <a:bevelB w="88900" h="31750" prst="angle"/>
        </a:sp3d>
      </dsp:spPr>
      <dsp:style>
        <a:lnRef idx="0">
          <a:scrgbClr r="0" g="0" b="0"/>
        </a:lnRef>
        <a:fillRef idx="3">
          <a:scrgbClr r="0" g="0" b="0"/>
        </a:fillRef>
        <a:effectRef idx="2">
          <a:scrgbClr r="0" g="0" b="0"/>
        </a:effectRef>
        <a:fontRef idx="minor">
          <a:schemeClr val="lt1"/>
        </a:fontRef>
      </dsp:style>
      <dsp:txBody>
        <a:bodyPr spcFirstLastPara="0" vert="horz" wrap="square" lIns="45720" tIns="45720" rIns="45720" bIns="45720" numCol="1" spcCol="1270" anchor="ctr" anchorCtr="0">
          <a:noAutofit/>
        </a:bodyPr>
        <a:lstStyle/>
        <a:p>
          <a:pPr lvl="0" algn="l" defTabSz="533400">
            <a:lnSpc>
              <a:spcPct val="90000"/>
            </a:lnSpc>
            <a:spcBef>
              <a:spcPct val="0"/>
            </a:spcBef>
            <a:spcAft>
              <a:spcPct val="35000"/>
            </a:spcAft>
          </a:pPr>
          <a:r>
            <a:rPr lang="ru-RU" sz="1200" kern="1200"/>
            <a:t>Коробка, руб</a:t>
          </a:r>
        </a:p>
      </dsp:txBody>
      <dsp:txXfrm>
        <a:off x="10952" y="489501"/>
        <a:ext cx="3426146" cy="202458"/>
      </dsp:txXfrm>
    </dsp:sp>
    <dsp:sp modelId="{77EDE744-E75B-4B15-A211-9220A65258EA}">
      <dsp:nvSpPr>
        <dsp:cNvPr id="0" name=""/>
        <dsp:cNvSpPr/>
      </dsp:nvSpPr>
      <dsp:spPr>
        <a:xfrm>
          <a:off x="0" y="717073"/>
          <a:ext cx="3448050" cy="224362"/>
        </a:xfrm>
        <a:prstGeom prst="roundRect">
          <a:avLst/>
        </a:prstGeom>
        <a:gradFill rotWithShape="0">
          <a:gsLst>
            <a:gs pos="0">
              <a:schemeClr val="accent5">
                <a:hueOff val="0"/>
                <a:satOff val="0"/>
                <a:lumOff val="0"/>
                <a:alphaOff val="0"/>
                <a:shade val="51000"/>
                <a:satMod val="130000"/>
              </a:schemeClr>
            </a:gs>
            <a:gs pos="80000">
              <a:schemeClr val="accent5">
                <a:hueOff val="0"/>
                <a:satOff val="0"/>
                <a:lumOff val="0"/>
                <a:alphaOff val="0"/>
                <a:shade val="93000"/>
                <a:satMod val="130000"/>
              </a:schemeClr>
            </a:gs>
            <a:gs pos="100000">
              <a:schemeClr val="accent5">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flat" dir="t"/>
        </a:scene3d>
        <a:sp3d prstMaterial="plastic">
          <a:bevelT w="120900" h="88900"/>
          <a:bevelB w="88900" h="31750" prst="angle"/>
        </a:sp3d>
      </dsp:spPr>
      <dsp:style>
        <a:lnRef idx="0">
          <a:scrgbClr r="0" g="0" b="0"/>
        </a:lnRef>
        <a:fillRef idx="3">
          <a:scrgbClr r="0" g="0" b="0"/>
        </a:fillRef>
        <a:effectRef idx="2">
          <a:scrgbClr r="0" g="0" b="0"/>
        </a:effectRef>
        <a:fontRef idx="minor">
          <a:schemeClr val="lt1"/>
        </a:fontRef>
      </dsp:style>
      <dsp:txBody>
        <a:bodyPr spcFirstLastPara="0" vert="horz" wrap="square" lIns="45720" tIns="45720" rIns="45720" bIns="45720" numCol="1" spcCol="1270" anchor="ctr" anchorCtr="0">
          <a:noAutofit/>
        </a:bodyPr>
        <a:lstStyle/>
        <a:p>
          <a:pPr lvl="0" algn="l" defTabSz="533400">
            <a:lnSpc>
              <a:spcPct val="90000"/>
            </a:lnSpc>
            <a:spcBef>
              <a:spcPct val="0"/>
            </a:spcBef>
            <a:spcAft>
              <a:spcPct val="35000"/>
            </a:spcAft>
          </a:pPr>
          <a:r>
            <a:rPr lang="ru-RU" sz="1200" kern="1200"/>
            <a:t>Кровля, руб</a:t>
          </a:r>
        </a:p>
      </dsp:txBody>
      <dsp:txXfrm>
        <a:off x="10952" y="728025"/>
        <a:ext cx="3426146" cy="202458"/>
      </dsp:txXfrm>
    </dsp:sp>
    <dsp:sp modelId="{01EB81BE-E8CC-4450-9FF0-B34AD693C68A}">
      <dsp:nvSpPr>
        <dsp:cNvPr id="0" name=""/>
        <dsp:cNvSpPr/>
      </dsp:nvSpPr>
      <dsp:spPr>
        <a:xfrm>
          <a:off x="0" y="955596"/>
          <a:ext cx="3448050" cy="224362"/>
        </a:xfrm>
        <a:prstGeom prst="roundRect">
          <a:avLst/>
        </a:prstGeom>
        <a:gradFill rotWithShape="0">
          <a:gsLst>
            <a:gs pos="0">
              <a:schemeClr val="accent6">
                <a:hueOff val="0"/>
                <a:satOff val="0"/>
                <a:lumOff val="0"/>
                <a:alphaOff val="0"/>
                <a:shade val="51000"/>
                <a:satMod val="130000"/>
              </a:schemeClr>
            </a:gs>
            <a:gs pos="80000">
              <a:schemeClr val="accent6">
                <a:hueOff val="0"/>
                <a:satOff val="0"/>
                <a:lumOff val="0"/>
                <a:alphaOff val="0"/>
                <a:shade val="93000"/>
                <a:satMod val="130000"/>
              </a:schemeClr>
            </a:gs>
            <a:gs pos="100000">
              <a:schemeClr val="accent6">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flat" dir="t"/>
        </a:scene3d>
        <a:sp3d prstMaterial="plastic">
          <a:bevelT w="120900" h="88900"/>
          <a:bevelB w="88900" h="31750" prst="angle"/>
        </a:sp3d>
      </dsp:spPr>
      <dsp:style>
        <a:lnRef idx="0">
          <a:scrgbClr r="0" g="0" b="0"/>
        </a:lnRef>
        <a:fillRef idx="3">
          <a:scrgbClr r="0" g="0" b="0"/>
        </a:fillRef>
        <a:effectRef idx="2">
          <a:scrgbClr r="0" g="0" b="0"/>
        </a:effectRef>
        <a:fontRef idx="minor">
          <a:schemeClr val="lt1"/>
        </a:fontRef>
      </dsp:style>
      <dsp:txBody>
        <a:bodyPr spcFirstLastPara="0" vert="horz" wrap="square" lIns="45720" tIns="45720" rIns="45720" bIns="45720" numCol="1" spcCol="1270" anchor="ctr" anchorCtr="0">
          <a:noAutofit/>
        </a:bodyPr>
        <a:lstStyle/>
        <a:p>
          <a:pPr lvl="0" algn="l" defTabSz="533400">
            <a:lnSpc>
              <a:spcPct val="90000"/>
            </a:lnSpc>
            <a:spcBef>
              <a:spcPct val="0"/>
            </a:spcBef>
            <a:spcAft>
              <a:spcPct val="35000"/>
            </a:spcAft>
          </a:pPr>
          <a:r>
            <a:rPr lang="ru-RU" sz="1200" kern="1200"/>
            <a:t>Двери, руб</a:t>
          </a:r>
        </a:p>
      </dsp:txBody>
      <dsp:txXfrm>
        <a:off x="10952" y="966548"/>
        <a:ext cx="3426146" cy="202458"/>
      </dsp:txXfrm>
    </dsp:sp>
    <dsp:sp modelId="{AB0298DF-03A0-496F-9826-228F0249A7D7}">
      <dsp:nvSpPr>
        <dsp:cNvPr id="0" name=""/>
        <dsp:cNvSpPr/>
      </dsp:nvSpPr>
      <dsp:spPr>
        <a:xfrm>
          <a:off x="0" y="1194119"/>
          <a:ext cx="3448050" cy="224362"/>
        </a:xfrm>
        <a:prstGeom prst="roundRect">
          <a:avLst/>
        </a:prstGeom>
        <a:gradFill rotWithShape="0">
          <a:gsLst>
            <a:gs pos="0">
              <a:schemeClr val="accent2">
                <a:hueOff val="0"/>
                <a:satOff val="0"/>
                <a:lumOff val="0"/>
                <a:alphaOff val="0"/>
                <a:shade val="51000"/>
                <a:satMod val="130000"/>
              </a:schemeClr>
            </a:gs>
            <a:gs pos="80000">
              <a:schemeClr val="accent2">
                <a:hueOff val="0"/>
                <a:satOff val="0"/>
                <a:lumOff val="0"/>
                <a:alphaOff val="0"/>
                <a:shade val="93000"/>
                <a:satMod val="130000"/>
              </a:schemeClr>
            </a:gs>
            <a:gs pos="100000">
              <a:schemeClr val="accent2">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flat" dir="t"/>
        </a:scene3d>
        <a:sp3d prstMaterial="plastic">
          <a:bevelT w="120900" h="88900"/>
          <a:bevelB w="88900" h="31750" prst="angle"/>
        </a:sp3d>
      </dsp:spPr>
      <dsp:style>
        <a:lnRef idx="0">
          <a:scrgbClr r="0" g="0" b="0"/>
        </a:lnRef>
        <a:fillRef idx="3">
          <a:scrgbClr r="0" g="0" b="0"/>
        </a:fillRef>
        <a:effectRef idx="2">
          <a:scrgbClr r="0" g="0" b="0"/>
        </a:effectRef>
        <a:fontRef idx="minor">
          <a:schemeClr val="lt1"/>
        </a:fontRef>
      </dsp:style>
      <dsp:txBody>
        <a:bodyPr spcFirstLastPara="0" vert="horz" wrap="square" lIns="45720" tIns="45720" rIns="45720" bIns="45720" numCol="1" spcCol="1270" anchor="ctr" anchorCtr="0">
          <a:noAutofit/>
        </a:bodyPr>
        <a:lstStyle/>
        <a:p>
          <a:pPr lvl="0" algn="l" defTabSz="533400">
            <a:lnSpc>
              <a:spcPct val="90000"/>
            </a:lnSpc>
            <a:spcBef>
              <a:spcPct val="0"/>
            </a:spcBef>
            <a:spcAft>
              <a:spcPct val="35000"/>
            </a:spcAft>
          </a:pPr>
          <a:r>
            <a:rPr lang="ru-RU" sz="1200" kern="1200"/>
            <a:t>Окна, руб</a:t>
          </a:r>
        </a:p>
      </dsp:txBody>
      <dsp:txXfrm>
        <a:off x="10952" y="1205071"/>
        <a:ext cx="3426146" cy="202458"/>
      </dsp:txXfrm>
    </dsp:sp>
    <dsp:sp modelId="{F46251E8-5707-4F4D-8C54-2F3D168CBC8C}">
      <dsp:nvSpPr>
        <dsp:cNvPr id="0" name=""/>
        <dsp:cNvSpPr/>
      </dsp:nvSpPr>
      <dsp:spPr>
        <a:xfrm>
          <a:off x="0" y="1432643"/>
          <a:ext cx="3448050" cy="224362"/>
        </a:xfrm>
        <a:prstGeom prst="roundRect">
          <a:avLst/>
        </a:prstGeom>
        <a:gradFill rotWithShape="0">
          <a:gsLst>
            <a:gs pos="0">
              <a:schemeClr val="accent3">
                <a:hueOff val="0"/>
                <a:satOff val="0"/>
                <a:lumOff val="0"/>
                <a:alphaOff val="0"/>
                <a:shade val="51000"/>
                <a:satMod val="130000"/>
              </a:schemeClr>
            </a:gs>
            <a:gs pos="80000">
              <a:schemeClr val="accent3">
                <a:hueOff val="0"/>
                <a:satOff val="0"/>
                <a:lumOff val="0"/>
                <a:alphaOff val="0"/>
                <a:shade val="93000"/>
                <a:satMod val="130000"/>
              </a:schemeClr>
            </a:gs>
            <a:gs pos="100000">
              <a:schemeClr val="accent3">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flat" dir="t"/>
        </a:scene3d>
        <a:sp3d prstMaterial="plastic">
          <a:bevelT w="120900" h="88900"/>
          <a:bevelB w="88900" h="31750" prst="angle"/>
        </a:sp3d>
      </dsp:spPr>
      <dsp:style>
        <a:lnRef idx="0">
          <a:scrgbClr r="0" g="0" b="0"/>
        </a:lnRef>
        <a:fillRef idx="3">
          <a:scrgbClr r="0" g="0" b="0"/>
        </a:fillRef>
        <a:effectRef idx="2">
          <a:scrgbClr r="0" g="0" b="0"/>
        </a:effectRef>
        <a:fontRef idx="minor">
          <a:schemeClr val="lt1"/>
        </a:fontRef>
      </dsp:style>
      <dsp:txBody>
        <a:bodyPr spcFirstLastPara="0" vert="horz" wrap="square" lIns="45720" tIns="45720" rIns="45720" bIns="45720" numCol="1" spcCol="1270" anchor="ctr" anchorCtr="0">
          <a:noAutofit/>
        </a:bodyPr>
        <a:lstStyle/>
        <a:p>
          <a:pPr lvl="0" algn="l" defTabSz="533400">
            <a:lnSpc>
              <a:spcPct val="90000"/>
            </a:lnSpc>
            <a:spcBef>
              <a:spcPct val="0"/>
            </a:spcBef>
            <a:spcAft>
              <a:spcPct val="35000"/>
            </a:spcAft>
          </a:pPr>
          <a:r>
            <a:rPr lang="ru-RU" sz="1200" kern="1200"/>
            <a:t>Перегородки, руб</a:t>
          </a:r>
        </a:p>
      </dsp:txBody>
      <dsp:txXfrm>
        <a:off x="10952" y="1443595"/>
        <a:ext cx="3426146" cy="202458"/>
      </dsp:txXfrm>
    </dsp:sp>
    <dsp:sp modelId="{91BD4D43-CB85-482D-AF46-83F235B71CE4}">
      <dsp:nvSpPr>
        <dsp:cNvPr id="0" name=""/>
        <dsp:cNvSpPr/>
      </dsp:nvSpPr>
      <dsp:spPr>
        <a:xfrm>
          <a:off x="0" y="1671166"/>
          <a:ext cx="3448050" cy="224362"/>
        </a:xfrm>
        <a:prstGeom prst="roundRect">
          <a:avLst/>
        </a:prstGeom>
        <a:gradFill rotWithShape="0">
          <a:gsLst>
            <a:gs pos="0">
              <a:schemeClr val="accent4">
                <a:hueOff val="0"/>
                <a:satOff val="0"/>
                <a:lumOff val="0"/>
                <a:alphaOff val="0"/>
                <a:shade val="51000"/>
                <a:satMod val="130000"/>
              </a:schemeClr>
            </a:gs>
            <a:gs pos="80000">
              <a:schemeClr val="accent4">
                <a:hueOff val="0"/>
                <a:satOff val="0"/>
                <a:lumOff val="0"/>
                <a:alphaOff val="0"/>
                <a:shade val="93000"/>
                <a:satMod val="130000"/>
              </a:schemeClr>
            </a:gs>
            <a:gs pos="100000">
              <a:schemeClr val="accent4">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flat" dir="t"/>
        </a:scene3d>
        <a:sp3d prstMaterial="plastic">
          <a:bevelT w="120900" h="88900"/>
          <a:bevelB w="88900" h="31750" prst="angle"/>
        </a:sp3d>
      </dsp:spPr>
      <dsp:style>
        <a:lnRef idx="0">
          <a:scrgbClr r="0" g="0" b="0"/>
        </a:lnRef>
        <a:fillRef idx="3">
          <a:scrgbClr r="0" g="0" b="0"/>
        </a:fillRef>
        <a:effectRef idx="2">
          <a:scrgbClr r="0" g="0" b="0"/>
        </a:effectRef>
        <a:fontRef idx="minor">
          <a:schemeClr val="lt1"/>
        </a:fontRef>
      </dsp:style>
      <dsp:txBody>
        <a:bodyPr spcFirstLastPara="0" vert="horz" wrap="square" lIns="45720" tIns="45720" rIns="45720" bIns="45720" numCol="1" spcCol="1270" anchor="ctr" anchorCtr="0">
          <a:noAutofit/>
        </a:bodyPr>
        <a:lstStyle/>
        <a:p>
          <a:pPr lvl="0" algn="l" defTabSz="533400">
            <a:lnSpc>
              <a:spcPct val="90000"/>
            </a:lnSpc>
            <a:spcBef>
              <a:spcPct val="0"/>
            </a:spcBef>
            <a:spcAft>
              <a:spcPct val="35000"/>
            </a:spcAft>
          </a:pPr>
          <a:r>
            <a:rPr lang="ru-RU" sz="1200" kern="1200"/>
            <a:t>Отделка стен, руб</a:t>
          </a:r>
        </a:p>
      </dsp:txBody>
      <dsp:txXfrm>
        <a:off x="10952" y="1682118"/>
        <a:ext cx="3426146" cy="202458"/>
      </dsp:txXfrm>
    </dsp:sp>
    <dsp:sp modelId="{0B21FF12-7B0B-4C87-AEE4-06C933E74101}">
      <dsp:nvSpPr>
        <dsp:cNvPr id="0" name=""/>
        <dsp:cNvSpPr/>
      </dsp:nvSpPr>
      <dsp:spPr>
        <a:xfrm>
          <a:off x="0" y="1909689"/>
          <a:ext cx="3448050" cy="224362"/>
        </a:xfrm>
        <a:prstGeom prst="roundRect">
          <a:avLst/>
        </a:prstGeom>
        <a:gradFill rotWithShape="0">
          <a:gsLst>
            <a:gs pos="0">
              <a:schemeClr val="accent5">
                <a:hueOff val="0"/>
                <a:satOff val="0"/>
                <a:lumOff val="0"/>
                <a:alphaOff val="0"/>
                <a:shade val="51000"/>
                <a:satMod val="130000"/>
              </a:schemeClr>
            </a:gs>
            <a:gs pos="80000">
              <a:schemeClr val="accent5">
                <a:hueOff val="0"/>
                <a:satOff val="0"/>
                <a:lumOff val="0"/>
                <a:alphaOff val="0"/>
                <a:shade val="93000"/>
                <a:satMod val="130000"/>
              </a:schemeClr>
            </a:gs>
            <a:gs pos="100000">
              <a:schemeClr val="accent5">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flat" dir="t"/>
        </a:scene3d>
        <a:sp3d prstMaterial="plastic">
          <a:bevelT w="120900" h="88900"/>
          <a:bevelB w="88900" h="31750" prst="angle"/>
        </a:sp3d>
      </dsp:spPr>
      <dsp:style>
        <a:lnRef idx="0">
          <a:scrgbClr r="0" g="0" b="0"/>
        </a:lnRef>
        <a:fillRef idx="3">
          <a:scrgbClr r="0" g="0" b="0"/>
        </a:fillRef>
        <a:effectRef idx="2">
          <a:scrgbClr r="0" g="0" b="0"/>
        </a:effectRef>
        <a:fontRef idx="minor">
          <a:schemeClr val="lt1"/>
        </a:fontRef>
      </dsp:style>
      <dsp:txBody>
        <a:bodyPr spcFirstLastPara="0" vert="horz" wrap="square" lIns="45720" tIns="45720" rIns="45720" bIns="45720" numCol="1" spcCol="1270" anchor="ctr" anchorCtr="0">
          <a:noAutofit/>
        </a:bodyPr>
        <a:lstStyle/>
        <a:p>
          <a:pPr lvl="0" algn="l" defTabSz="533400">
            <a:lnSpc>
              <a:spcPct val="90000"/>
            </a:lnSpc>
            <a:spcBef>
              <a:spcPct val="0"/>
            </a:spcBef>
            <a:spcAft>
              <a:spcPct val="35000"/>
            </a:spcAft>
          </a:pPr>
          <a:r>
            <a:rPr lang="ru-RU" sz="1200" kern="1200"/>
            <a:t>Отделка пола, руб</a:t>
          </a:r>
        </a:p>
      </dsp:txBody>
      <dsp:txXfrm>
        <a:off x="10952" y="1920641"/>
        <a:ext cx="3426146" cy="202458"/>
      </dsp:txXfrm>
    </dsp:sp>
    <dsp:sp modelId="{B3EB60DB-AC2D-487D-BC38-94424B6E7681}">
      <dsp:nvSpPr>
        <dsp:cNvPr id="0" name=""/>
        <dsp:cNvSpPr/>
      </dsp:nvSpPr>
      <dsp:spPr>
        <a:xfrm>
          <a:off x="0" y="2148213"/>
          <a:ext cx="3448050" cy="224362"/>
        </a:xfrm>
        <a:prstGeom prst="roundRect">
          <a:avLst/>
        </a:prstGeom>
        <a:gradFill rotWithShape="0">
          <a:gsLst>
            <a:gs pos="0">
              <a:schemeClr val="accent6">
                <a:hueOff val="0"/>
                <a:satOff val="0"/>
                <a:lumOff val="0"/>
                <a:alphaOff val="0"/>
                <a:shade val="51000"/>
                <a:satMod val="130000"/>
              </a:schemeClr>
            </a:gs>
            <a:gs pos="80000">
              <a:schemeClr val="accent6">
                <a:hueOff val="0"/>
                <a:satOff val="0"/>
                <a:lumOff val="0"/>
                <a:alphaOff val="0"/>
                <a:shade val="93000"/>
                <a:satMod val="130000"/>
              </a:schemeClr>
            </a:gs>
            <a:gs pos="100000">
              <a:schemeClr val="accent6">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flat" dir="t"/>
        </a:scene3d>
        <a:sp3d prstMaterial="plastic">
          <a:bevelT w="120900" h="88900"/>
          <a:bevelB w="88900" h="31750" prst="angle"/>
        </a:sp3d>
      </dsp:spPr>
      <dsp:style>
        <a:lnRef idx="0">
          <a:scrgbClr r="0" g="0" b="0"/>
        </a:lnRef>
        <a:fillRef idx="3">
          <a:scrgbClr r="0" g="0" b="0"/>
        </a:fillRef>
        <a:effectRef idx="2">
          <a:scrgbClr r="0" g="0" b="0"/>
        </a:effectRef>
        <a:fontRef idx="minor">
          <a:schemeClr val="lt1"/>
        </a:fontRef>
      </dsp:style>
      <dsp:txBody>
        <a:bodyPr spcFirstLastPara="0" vert="horz" wrap="square" lIns="45720" tIns="45720" rIns="45720" bIns="45720" numCol="1" spcCol="1270" anchor="ctr" anchorCtr="0">
          <a:noAutofit/>
        </a:bodyPr>
        <a:lstStyle/>
        <a:p>
          <a:pPr lvl="0" algn="l" defTabSz="533400">
            <a:lnSpc>
              <a:spcPct val="90000"/>
            </a:lnSpc>
            <a:spcBef>
              <a:spcPct val="0"/>
            </a:spcBef>
            <a:spcAft>
              <a:spcPct val="35000"/>
            </a:spcAft>
          </a:pPr>
          <a:r>
            <a:rPr lang="ru-RU" sz="1200" kern="1200"/>
            <a:t>Отделка потолка, руб</a:t>
          </a:r>
        </a:p>
      </dsp:txBody>
      <dsp:txXfrm>
        <a:off x="10952" y="2159165"/>
        <a:ext cx="3426146" cy="202458"/>
      </dsp:txXfrm>
    </dsp:sp>
    <dsp:sp modelId="{9354E7CE-6114-4CAE-B319-29EE29554417}">
      <dsp:nvSpPr>
        <dsp:cNvPr id="0" name=""/>
        <dsp:cNvSpPr/>
      </dsp:nvSpPr>
      <dsp:spPr>
        <a:xfrm>
          <a:off x="0" y="2386736"/>
          <a:ext cx="3448050" cy="224362"/>
        </a:xfrm>
        <a:prstGeom prst="roundRect">
          <a:avLst/>
        </a:prstGeom>
        <a:gradFill rotWithShape="0">
          <a:gsLst>
            <a:gs pos="0">
              <a:schemeClr val="accent2">
                <a:hueOff val="0"/>
                <a:satOff val="0"/>
                <a:lumOff val="0"/>
                <a:alphaOff val="0"/>
                <a:shade val="51000"/>
                <a:satMod val="130000"/>
              </a:schemeClr>
            </a:gs>
            <a:gs pos="80000">
              <a:schemeClr val="accent2">
                <a:hueOff val="0"/>
                <a:satOff val="0"/>
                <a:lumOff val="0"/>
                <a:alphaOff val="0"/>
                <a:shade val="93000"/>
                <a:satMod val="130000"/>
              </a:schemeClr>
            </a:gs>
            <a:gs pos="100000">
              <a:schemeClr val="accent2">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flat" dir="t"/>
        </a:scene3d>
        <a:sp3d prstMaterial="plastic">
          <a:bevelT w="120900" h="88900"/>
          <a:bevelB w="88900" h="31750" prst="angle"/>
        </a:sp3d>
      </dsp:spPr>
      <dsp:style>
        <a:lnRef idx="0">
          <a:scrgbClr r="0" g="0" b="0"/>
        </a:lnRef>
        <a:fillRef idx="3">
          <a:scrgbClr r="0" g="0" b="0"/>
        </a:fillRef>
        <a:effectRef idx="2">
          <a:scrgbClr r="0" g="0" b="0"/>
        </a:effectRef>
        <a:fontRef idx="minor">
          <a:schemeClr val="lt1"/>
        </a:fontRef>
      </dsp:style>
      <dsp:txBody>
        <a:bodyPr spcFirstLastPara="0" vert="horz" wrap="square" lIns="45720" tIns="45720" rIns="45720" bIns="45720" numCol="1" spcCol="1270" anchor="ctr" anchorCtr="0">
          <a:noAutofit/>
        </a:bodyPr>
        <a:lstStyle/>
        <a:p>
          <a:pPr lvl="0" algn="l" defTabSz="533400">
            <a:lnSpc>
              <a:spcPct val="90000"/>
            </a:lnSpc>
            <a:spcBef>
              <a:spcPct val="0"/>
            </a:spcBef>
            <a:spcAft>
              <a:spcPct val="35000"/>
            </a:spcAft>
          </a:pPr>
          <a:r>
            <a:rPr lang="ru-RU" sz="1200" kern="1200"/>
            <a:t>Лестницы, крыльца, руб</a:t>
          </a:r>
        </a:p>
      </dsp:txBody>
      <dsp:txXfrm>
        <a:off x="10952" y="2397688"/>
        <a:ext cx="3426146" cy="202458"/>
      </dsp:txXfrm>
    </dsp:sp>
    <dsp:sp modelId="{F004C7B5-3B00-4B61-B251-4BB96C3B16FC}">
      <dsp:nvSpPr>
        <dsp:cNvPr id="0" name=""/>
        <dsp:cNvSpPr/>
      </dsp:nvSpPr>
      <dsp:spPr>
        <a:xfrm>
          <a:off x="0" y="2625259"/>
          <a:ext cx="3448050" cy="224362"/>
        </a:xfrm>
        <a:prstGeom prst="roundRect">
          <a:avLst/>
        </a:prstGeom>
        <a:gradFill rotWithShape="0">
          <a:gsLst>
            <a:gs pos="0">
              <a:schemeClr val="accent3">
                <a:hueOff val="0"/>
                <a:satOff val="0"/>
                <a:lumOff val="0"/>
                <a:alphaOff val="0"/>
                <a:shade val="51000"/>
                <a:satMod val="130000"/>
              </a:schemeClr>
            </a:gs>
            <a:gs pos="80000">
              <a:schemeClr val="accent3">
                <a:hueOff val="0"/>
                <a:satOff val="0"/>
                <a:lumOff val="0"/>
                <a:alphaOff val="0"/>
                <a:shade val="93000"/>
                <a:satMod val="130000"/>
              </a:schemeClr>
            </a:gs>
            <a:gs pos="100000">
              <a:schemeClr val="accent3">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flat" dir="t"/>
        </a:scene3d>
        <a:sp3d prstMaterial="plastic">
          <a:bevelT w="120900" h="88900"/>
          <a:bevelB w="88900" h="31750" prst="angle"/>
        </a:sp3d>
      </dsp:spPr>
      <dsp:style>
        <a:lnRef idx="0">
          <a:scrgbClr r="0" g="0" b="0"/>
        </a:lnRef>
        <a:fillRef idx="3">
          <a:scrgbClr r="0" g="0" b="0"/>
        </a:fillRef>
        <a:effectRef idx="2">
          <a:scrgbClr r="0" g="0" b="0"/>
        </a:effectRef>
        <a:fontRef idx="minor">
          <a:schemeClr val="lt1"/>
        </a:fontRef>
      </dsp:style>
      <dsp:txBody>
        <a:bodyPr spcFirstLastPara="0" vert="horz" wrap="square" lIns="45720" tIns="45720" rIns="45720" bIns="45720" numCol="1" spcCol="1270" anchor="ctr" anchorCtr="0">
          <a:noAutofit/>
        </a:bodyPr>
        <a:lstStyle/>
        <a:p>
          <a:pPr lvl="0" algn="l" defTabSz="533400">
            <a:lnSpc>
              <a:spcPct val="90000"/>
            </a:lnSpc>
            <a:spcBef>
              <a:spcPct val="0"/>
            </a:spcBef>
            <a:spcAft>
              <a:spcPct val="35000"/>
            </a:spcAft>
          </a:pPr>
          <a:r>
            <a:rPr lang="ru-RU" sz="1200" kern="1200"/>
            <a:t>Аренда техники, руб.</a:t>
          </a:r>
        </a:p>
      </dsp:txBody>
      <dsp:txXfrm>
        <a:off x="10952" y="2636211"/>
        <a:ext cx="3426146" cy="202458"/>
      </dsp:txXfrm>
    </dsp:sp>
    <dsp:sp modelId="{13442E85-3B22-4B28-A24D-83C427CA27A1}">
      <dsp:nvSpPr>
        <dsp:cNvPr id="0" name=""/>
        <dsp:cNvSpPr/>
      </dsp:nvSpPr>
      <dsp:spPr>
        <a:xfrm>
          <a:off x="0" y="2863782"/>
          <a:ext cx="3448050" cy="224362"/>
        </a:xfrm>
        <a:prstGeom prst="roundRect">
          <a:avLst/>
        </a:prstGeom>
        <a:gradFill rotWithShape="0">
          <a:gsLst>
            <a:gs pos="0">
              <a:schemeClr val="accent4">
                <a:hueOff val="0"/>
                <a:satOff val="0"/>
                <a:lumOff val="0"/>
                <a:alphaOff val="0"/>
                <a:shade val="51000"/>
                <a:satMod val="130000"/>
              </a:schemeClr>
            </a:gs>
            <a:gs pos="80000">
              <a:schemeClr val="accent4">
                <a:hueOff val="0"/>
                <a:satOff val="0"/>
                <a:lumOff val="0"/>
                <a:alphaOff val="0"/>
                <a:shade val="93000"/>
                <a:satMod val="130000"/>
              </a:schemeClr>
            </a:gs>
            <a:gs pos="100000">
              <a:schemeClr val="accent4">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flat" dir="t"/>
        </a:scene3d>
        <a:sp3d prstMaterial="plastic">
          <a:bevelT w="120900" h="88900"/>
          <a:bevelB w="88900" h="31750" prst="angle"/>
        </a:sp3d>
      </dsp:spPr>
      <dsp:style>
        <a:lnRef idx="0">
          <a:scrgbClr r="0" g="0" b="0"/>
        </a:lnRef>
        <a:fillRef idx="3">
          <a:scrgbClr r="0" g="0" b="0"/>
        </a:fillRef>
        <a:effectRef idx="2">
          <a:scrgbClr r="0" g="0" b="0"/>
        </a:effectRef>
        <a:fontRef idx="minor">
          <a:schemeClr val="lt1"/>
        </a:fontRef>
      </dsp:style>
      <dsp:txBody>
        <a:bodyPr spcFirstLastPara="0" vert="horz" wrap="square" lIns="45720" tIns="45720" rIns="45720" bIns="45720" numCol="1" spcCol="1270" anchor="ctr" anchorCtr="0">
          <a:noAutofit/>
        </a:bodyPr>
        <a:lstStyle/>
        <a:p>
          <a:pPr lvl="0" algn="l" defTabSz="533400">
            <a:lnSpc>
              <a:spcPct val="90000"/>
            </a:lnSpc>
            <a:spcBef>
              <a:spcPct val="0"/>
            </a:spcBef>
            <a:spcAft>
              <a:spcPct val="35000"/>
            </a:spcAft>
          </a:pPr>
          <a:r>
            <a:rPr lang="ru-RU" sz="1200" kern="1200"/>
            <a:t>ИТОГО по строительным работам, руб</a:t>
          </a:r>
        </a:p>
      </dsp:txBody>
      <dsp:txXfrm>
        <a:off x="10952" y="2874734"/>
        <a:ext cx="3426146" cy="202458"/>
      </dsp:txXfrm>
    </dsp:sp>
    <dsp:sp modelId="{4F70A834-67D9-407F-8457-848C63131203}">
      <dsp:nvSpPr>
        <dsp:cNvPr id="0" name=""/>
        <dsp:cNvSpPr/>
      </dsp:nvSpPr>
      <dsp:spPr>
        <a:xfrm>
          <a:off x="0" y="3102306"/>
          <a:ext cx="3448050" cy="224362"/>
        </a:xfrm>
        <a:prstGeom prst="roundRect">
          <a:avLst/>
        </a:prstGeom>
        <a:gradFill rotWithShape="0">
          <a:gsLst>
            <a:gs pos="0">
              <a:schemeClr val="accent5">
                <a:hueOff val="0"/>
                <a:satOff val="0"/>
                <a:lumOff val="0"/>
                <a:alphaOff val="0"/>
                <a:shade val="51000"/>
                <a:satMod val="130000"/>
              </a:schemeClr>
            </a:gs>
            <a:gs pos="80000">
              <a:schemeClr val="accent5">
                <a:hueOff val="0"/>
                <a:satOff val="0"/>
                <a:lumOff val="0"/>
                <a:alphaOff val="0"/>
                <a:shade val="93000"/>
                <a:satMod val="130000"/>
              </a:schemeClr>
            </a:gs>
            <a:gs pos="100000">
              <a:schemeClr val="accent5">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flat" dir="t"/>
        </a:scene3d>
        <a:sp3d prstMaterial="plastic">
          <a:bevelT w="120900" h="88900"/>
          <a:bevelB w="88900" h="31750" prst="angle"/>
        </a:sp3d>
      </dsp:spPr>
      <dsp:style>
        <a:lnRef idx="0">
          <a:scrgbClr r="0" g="0" b="0"/>
        </a:lnRef>
        <a:fillRef idx="3">
          <a:scrgbClr r="0" g="0" b="0"/>
        </a:fillRef>
        <a:effectRef idx="2">
          <a:scrgbClr r="0" g="0" b="0"/>
        </a:effectRef>
        <a:fontRef idx="minor">
          <a:schemeClr val="lt1"/>
        </a:fontRef>
      </dsp:style>
      <dsp:txBody>
        <a:bodyPr spcFirstLastPara="0" vert="horz" wrap="square" lIns="45720" tIns="45720" rIns="45720" bIns="45720" numCol="1" spcCol="1270" anchor="ctr" anchorCtr="0">
          <a:noAutofit/>
        </a:bodyPr>
        <a:lstStyle/>
        <a:p>
          <a:pPr lvl="0" algn="l" defTabSz="533400">
            <a:lnSpc>
              <a:spcPct val="90000"/>
            </a:lnSpc>
            <a:spcBef>
              <a:spcPct val="0"/>
            </a:spcBef>
            <a:spcAft>
              <a:spcPct val="35000"/>
            </a:spcAft>
          </a:pPr>
          <a:r>
            <a:rPr lang="ru-RU" sz="1200" kern="1200"/>
            <a:t>Электроснабжение, руб</a:t>
          </a:r>
        </a:p>
      </dsp:txBody>
      <dsp:txXfrm>
        <a:off x="10952" y="3113258"/>
        <a:ext cx="3426146" cy="202458"/>
      </dsp:txXfrm>
    </dsp:sp>
    <dsp:sp modelId="{63D25AD8-59C5-4AE1-8D62-AF8BC3ABBE9C}">
      <dsp:nvSpPr>
        <dsp:cNvPr id="0" name=""/>
        <dsp:cNvSpPr/>
      </dsp:nvSpPr>
      <dsp:spPr>
        <a:xfrm>
          <a:off x="0" y="3340829"/>
          <a:ext cx="3448050" cy="224362"/>
        </a:xfrm>
        <a:prstGeom prst="roundRect">
          <a:avLst/>
        </a:prstGeom>
        <a:gradFill rotWithShape="0">
          <a:gsLst>
            <a:gs pos="0">
              <a:schemeClr val="accent6">
                <a:hueOff val="0"/>
                <a:satOff val="0"/>
                <a:lumOff val="0"/>
                <a:alphaOff val="0"/>
                <a:shade val="51000"/>
                <a:satMod val="130000"/>
              </a:schemeClr>
            </a:gs>
            <a:gs pos="80000">
              <a:schemeClr val="accent6">
                <a:hueOff val="0"/>
                <a:satOff val="0"/>
                <a:lumOff val="0"/>
                <a:alphaOff val="0"/>
                <a:shade val="93000"/>
                <a:satMod val="130000"/>
              </a:schemeClr>
            </a:gs>
            <a:gs pos="100000">
              <a:schemeClr val="accent6">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flat" dir="t"/>
        </a:scene3d>
        <a:sp3d prstMaterial="plastic">
          <a:bevelT w="120900" h="88900"/>
          <a:bevelB w="88900" h="31750" prst="angle"/>
        </a:sp3d>
      </dsp:spPr>
      <dsp:style>
        <a:lnRef idx="0">
          <a:scrgbClr r="0" g="0" b="0"/>
        </a:lnRef>
        <a:fillRef idx="3">
          <a:scrgbClr r="0" g="0" b="0"/>
        </a:fillRef>
        <a:effectRef idx="2">
          <a:scrgbClr r="0" g="0" b="0"/>
        </a:effectRef>
        <a:fontRef idx="minor">
          <a:schemeClr val="lt1"/>
        </a:fontRef>
      </dsp:style>
      <dsp:txBody>
        <a:bodyPr spcFirstLastPara="0" vert="horz" wrap="square" lIns="45720" tIns="45720" rIns="45720" bIns="45720" numCol="1" spcCol="1270" anchor="ctr" anchorCtr="0">
          <a:noAutofit/>
        </a:bodyPr>
        <a:lstStyle/>
        <a:p>
          <a:pPr lvl="0" algn="l" defTabSz="533400">
            <a:lnSpc>
              <a:spcPct val="90000"/>
            </a:lnSpc>
            <a:spcBef>
              <a:spcPct val="0"/>
            </a:spcBef>
            <a:spcAft>
              <a:spcPct val="35000"/>
            </a:spcAft>
          </a:pPr>
          <a:r>
            <a:rPr lang="ru-RU" sz="1200" kern="1200"/>
            <a:t>Водоснабжение и канализация, руб</a:t>
          </a:r>
        </a:p>
      </dsp:txBody>
      <dsp:txXfrm>
        <a:off x="10952" y="3351781"/>
        <a:ext cx="3426146" cy="202458"/>
      </dsp:txXfrm>
    </dsp:sp>
    <dsp:sp modelId="{C8EB51C7-89A4-4639-B307-E4C337CFE34C}">
      <dsp:nvSpPr>
        <dsp:cNvPr id="0" name=""/>
        <dsp:cNvSpPr/>
      </dsp:nvSpPr>
      <dsp:spPr>
        <a:xfrm>
          <a:off x="0" y="3579352"/>
          <a:ext cx="3448050" cy="224362"/>
        </a:xfrm>
        <a:prstGeom prst="roundRect">
          <a:avLst/>
        </a:prstGeom>
        <a:gradFill rotWithShape="0">
          <a:gsLst>
            <a:gs pos="0">
              <a:schemeClr val="accent2">
                <a:hueOff val="0"/>
                <a:satOff val="0"/>
                <a:lumOff val="0"/>
                <a:alphaOff val="0"/>
                <a:shade val="51000"/>
                <a:satMod val="130000"/>
              </a:schemeClr>
            </a:gs>
            <a:gs pos="80000">
              <a:schemeClr val="accent2">
                <a:hueOff val="0"/>
                <a:satOff val="0"/>
                <a:lumOff val="0"/>
                <a:alphaOff val="0"/>
                <a:shade val="93000"/>
                <a:satMod val="130000"/>
              </a:schemeClr>
            </a:gs>
            <a:gs pos="100000">
              <a:schemeClr val="accent2">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flat" dir="t"/>
        </a:scene3d>
        <a:sp3d prstMaterial="plastic">
          <a:bevelT w="120900" h="88900"/>
          <a:bevelB w="88900" h="31750" prst="angle"/>
        </a:sp3d>
      </dsp:spPr>
      <dsp:style>
        <a:lnRef idx="0">
          <a:scrgbClr r="0" g="0" b="0"/>
        </a:lnRef>
        <a:fillRef idx="3">
          <a:scrgbClr r="0" g="0" b="0"/>
        </a:fillRef>
        <a:effectRef idx="2">
          <a:scrgbClr r="0" g="0" b="0"/>
        </a:effectRef>
        <a:fontRef idx="minor">
          <a:schemeClr val="lt1"/>
        </a:fontRef>
      </dsp:style>
      <dsp:txBody>
        <a:bodyPr spcFirstLastPara="0" vert="horz" wrap="square" lIns="45720" tIns="45720" rIns="45720" bIns="45720" numCol="1" spcCol="1270" anchor="ctr" anchorCtr="0">
          <a:noAutofit/>
        </a:bodyPr>
        <a:lstStyle/>
        <a:p>
          <a:pPr lvl="0" algn="l" defTabSz="533400">
            <a:lnSpc>
              <a:spcPct val="90000"/>
            </a:lnSpc>
            <a:spcBef>
              <a:spcPct val="0"/>
            </a:spcBef>
            <a:spcAft>
              <a:spcPct val="35000"/>
            </a:spcAft>
          </a:pPr>
          <a:r>
            <a:rPr lang="ru-RU" sz="1200" kern="1200"/>
            <a:t>Отопление и вентиляция, руб</a:t>
          </a:r>
        </a:p>
      </dsp:txBody>
      <dsp:txXfrm>
        <a:off x="10952" y="3590304"/>
        <a:ext cx="3426146" cy="202458"/>
      </dsp:txXfrm>
    </dsp:sp>
    <dsp:sp modelId="{C850A5C1-A5ED-4275-8003-431BE5B46BD5}">
      <dsp:nvSpPr>
        <dsp:cNvPr id="0" name=""/>
        <dsp:cNvSpPr/>
      </dsp:nvSpPr>
      <dsp:spPr>
        <a:xfrm>
          <a:off x="0" y="3817876"/>
          <a:ext cx="3448050" cy="224362"/>
        </a:xfrm>
        <a:prstGeom prst="roundRect">
          <a:avLst/>
        </a:prstGeom>
        <a:gradFill rotWithShape="0">
          <a:gsLst>
            <a:gs pos="0">
              <a:schemeClr val="accent3">
                <a:hueOff val="0"/>
                <a:satOff val="0"/>
                <a:lumOff val="0"/>
                <a:alphaOff val="0"/>
                <a:shade val="51000"/>
                <a:satMod val="130000"/>
              </a:schemeClr>
            </a:gs>
            <a:gs pos="80000">
              <a:schemeClr val="accent3">
                <a:hueOff val="0"/>
                <a:satOff val="0"/>
                <a:lumOff val="0"/>
                <a:alphaOff val="0"/>
                <a:shade val="93000"/>
                <a:satMod val="130000"/>
              </a:schemeClr>
            </a:gs>
            <a:gs pos="100000">
              <a:schemeClr val="accent3">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flat" dir="t"/>
        </a:scene3d>
        <a:sp3d prstMaterial="plastic">
          <a:bevelT w="120900" h="88900"/>
          <a:bevelB w="88900" h="31750" prst="angle"/>
        </a:sp3d>
      </dsp:spPr>
      <dsp:style>
        <a:lnRef idx="0">
          <a:scrgbClr r="0" g="0" b="0"/>
        </a:lnRef>
        <a:fillRef idx="3">
          <a:scrgbClr r="0" g="0" b="0"/>
        </a:fillRef>
        <a:effectRef idx="2">
          <a:scrgbClr r="0" g="0" b="0"/>
        </a:effectRef>
        <a:fontRef idx="minor">
          <a:schemeClr val="lt1"/>
        </a:fontRef>
      </dsp:style>
      <dsp:txBody>
        <a:bodyPr spcFirstLastPara="0" vert="horz" wrap="square" lIns="45720" tIns="45720" rIns="45720" bIns="45720" numCol="1" spcCol="1270" anchor="ctr" anchorCtr="0">
          <a:noAutofit/>
        </a:bodyPr>
        <a:lstStyle/>
        <a:p>
          <a:pPr lvl="0" algn="l" defTabSz="533400">
            <a:lnSpc>
              <a:spcPct val="90000"/>
            </a:lnSpc>
            <a:spcBef>
              <a:spcPct val="0"/>
            </a:spcBef>
            <a:spcAft>
              <a:spcPct val="35000"/>
            </a:spcAft>
          </a:pPr>
          <a:r>
            <a:rPr lang="ru-RU" sz="1200" kern="1200"/>
            <a:t>Автоматическая пожарная сигнализация, руб</a:t>
          </a:r>
        </a:p>
      </dsp:txBody>
      <dsp:txXfrm>
        <a:off x="10952" y="3828828"/>
        <a:ext cx="3426146" cy="202458"/>
      </dsp:txXfrm>
    </dsp:sp>
    <dsp:sp modelId="{A40CB8EF-EDBC-4666-A9F3-C39244DD4AF9}">
      <dsp:nvSpPr>
        <dsp:cNvPr id="0" name=""/>
        <dsp:cNvSpPr/>
      </dsp:nvSpPr>
      <dsp:spPr>
        <a:xfrm>
          <a:off x="0" y="4056399"/>
          <a:ext cx="3448050" cy="224362"/>
        </a:xfrm>
        <a:prstGeom prst="roundRect">
          <a:avLst/>
        </a:prstGeom>
        <a:gradFill rotWithShape="0">
          <a:gsLst>
            <a:gs pos="0">
              <a:schemeClr val="accent4">
                <a:hueOff val="0"/>
                <a:satOff val="0"/>
                <a:lumOff val="0"/>
                <a:alphaOff val="0"/>
                <a:shade val="51000"/>
                <a:satMod val="130000"/>
              </a:schemeClr>
            </a:gs>
            <a:gs pos="80000">
              <a:schemeClr val="accent4">
                <a:hueOff val="0"/>
                <a:satOff val="0"/>
                <a:lumOff val="0"/>
                <a:alphaOff val="0"/>
                <a:shade val="93000"/>
                <a:satMod val="130000"/>
              </a:schemeClr>
            </a:gs>
            <a:gs pos="100000">
              <a:schemeClr val="accent4">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flat" dir="t"/>
        </a:scene3d>
        <a:sp3d prstMaterial="plastic">
          <a:bevelT w="120900" h="88900"/>
          <a:bevelB w="88900" h="31750" prst="angle"/>
        </a:sp3d>
      </dsp:spPr>
      <dsp:style>
        <a:lnRef idx="0">
          <a:scrgbClr r="0" g="0" b="0"/>
        </a:lnRef>
        <a:fillRef idx="3">
          <a:scrgbClr r="0" g="0" b="0"/>
        </a:fillRef>
        <a:effectRef idx="2">
          <a:scrgbClr r="0" g="0" b="0"/>
        </a:effectRef>
        <a:fontRef idx="minor">
          <a:schemeClr val="lt1"/>
        </a:fontRef>
      </dsp:style>
      <dsp:txBody>
        <a:bodyPr spcFirstLastPara="0" vert="horz" wrap="square" lIns="45720" tIns="45720" rIns="45720" bIns="45720" numCol="1" spcCol="1270" anchor="ctr" anchorCtr="0">
          <a:noAutofit/>
        </a:bodyPr>
        <a:lstStyle/>
        <a:p>
          <a:pPr lvl="0" algn="l" defTabSz="533400">
            <a:lnSpc>
              <a:spcPct val="90000"/>
            </a:lnSpc>
            <a:spcBef>
              <a:spcPct val="0"/>
            </a:spcBef>
            <a:spcAft>
              <a:spcPct val="35000"/>
            </a:spcAft>
          </a:pPr>
          <a:r>
            <a:rPr lang="ru-RU" sz="1200" kern="1200"/>
            <a:t>Охранно-пожарная сигнализация, руб</a:t>
          </a:r>
        </a:p>
      </dsp:txBody>
      <dsp:txXfrm>
        <a:off x="10952" y="4067351"/>
        <a:ext cx="3426146" cy="202458"/>
      </dsp:txXfrm>
    </dsp:sp>
    <dsp:sp modelId="{BB23FF36-0035-4066-AD2F-3CA3119D7EBD}">
      <dsp:nvSpPr>
        <dsp:cNvPr id="0" name=""/>
        <dsp:cNvSpPr/>
      </dsp:nvSpPr>
      <dsp:spPr>
        <a:xfrm>
          <a:off x="0" y="4294922"/>
          <a:ext cx="3448050" cy="224362"/>
        </a:xfrm>
        <a:prstGeom prst="roundRect">
          <a:avLst/>
        </a:prstGeom>
        <a:gradFill rotWithShape="0">
          <a:gsLst>
            <a:gs pos="0">
              <a:schemeClr val="accent5">
                <a:hueOff val="0"/>
                <a:satOff val="0"/>
                <a:lumOff val="0"/>
                <a:alphaOff val="0"/>
                <a:shade val="51000"/>
                <a:satMod val="130000"/>
              </a:schemeClr>
            </a:gs>
            <a:gs pos="80000">
              <a:schemeClr val="accent5">
                <a:hueOff val="0"/>
                <a:satOff val="0"/>
                <a:lumOff val="0"/>
                <a:alphaOff val="0"/>
                <a:shade val="93000"/>
                <a:satMod val="130000"/>
              </a:schemeClr>
            </a:gs>
            <a:gs pos="100000">
              <a:schemeClr val="accent5">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flat" dir="t"/>
        </a:scene3d>
        <a:sp3d prstMaterial="plastic">
          <a:bevelT w="120900" h="88900"/>
          <a:bevelB w="88900" h="31750" prst="angle"/>
        </a:sp3d>
      </dsp:spPr>
      <dsp:style>
        <a:lnRef idx="0">
          <a:scrgbClr r="0" g="0" b="0"/>
        </a:lnRef>
        <a:fillRef idx="3">
          <a:scrgbClr r="0" g="0" b="0"/>
        </a:fillRef>
        <a:effectRef idx="2">
          <a:scrgbClr r="0" g="0" b="0"/>
        </a:effectRef>
        <a:fontRef idx="minor">
          <a:schemeClr val="lt1"/>
        </a:fontRef>
      </dsp:style>
      <dsp:txBody>
        <a:bodyPr spcFirstLastPara="0" vert="horz" wrap="square" lIns="45720" tIns="45720" rIns="45720" bIns="45720" numCol="1" spcCol="1270" anchor="ctr" anchorCtr="0">
          <a:noAutofit/>
        </a:bodyPr>
        <a:lstStyle/>
        <a:p>
          <a:pPr lvl="0" algn="l" defTabSz="533400">
            <a:lnSpc>
              <a:spcPct val="90000"/>
            </a:lnSpc>
            <a:spcBef>
              <a:spcPct val="0"/>
            </a:spcBef>
            <a:spcAft>
              <a:spcPct val="35000"/>
            </a:spcAft>
          </a:pPr>
          <a:r>
            <a:rPr lang="ru-RU" sz="1200" kern="1200"/>
            <a:t>Система контроля управления доступом, руб</a:t>
          </a:r>
        </a:p>
      </dsp:txBody>
      <dsp:txXfrm>
        <a:off x="10952" y="4305874"/>
        <a:ext cx="3426146" cy="202458"/>
      </dsp:txXfrm>
    </dsp:sp>
    <dsp:sp modelId="{0D5FBAC1-958F-4564-9C36-0533F7B4200E}">
      <dsp:nvSpPr>
        <dsp:cNvPr id="0" name=""/>
        <dsp:cNvSpPr/>
      </dsp:nvSpPr>
      <dsp:spPr>
        <a:xfrm>
          <a:off x="0" y="4533445"/>
          <a:ext cx="3448050" cy="224362"/>
        </a:xfrm>
        <a:prstGeom prst="roundRect">
          <a:avLst/>
        </a:prstGeom>
        <a:gradFill rotWithShape="0">
          <a:gsLst>
            <a:gs pos="0">
              <a:schemeClr val="accent6">
                <a:hueOff val="0"/>
                <a:satOff val="0"/>
                <a:lumOff val="0"/>
                <a:alphaOff val="0"/>
                <a:shade val="51000"/>
                <a:satMod val="130000"/>
              </a:schemeClr>
            </a:gs>
            <a:gs pos="80000">
              <a:schemeClr val="accent6">
                <a:hueOff val="0"/>
                <a:satOff val="0"/>
                <a:lumOff val="0"/>
                <a:alphaOff val="0"/>
                <a:shade val="93000"/>
                <a:satMod val="130000"/>
              </a:schemeClr>
            </a:gs>
            <a:gs pos="100000">
              <a:schemeClr val="accent6">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flat" dir="t"/>
        </a:scene3d>
        <a:sp3d prstMaterial="plastic">
          <a:bevelT w="120900" h="88900"/>
          <a:bevelB w="88900" h="31750" prst="angle"/>
        </a:sp3d>
      </dsp:spPr>
      <dsp:style>
        <a:lnRef idx="0">
          <a:scrgbClr r="0" g="0" b="0"/>
        </a:lnRef>
        <a:fillRef idx="3">
          <a:scrgbClr r="0" g="0" b="0"/>
        </a:fillRef>
        <a:effectRef idx="2">
          <a:scrgbClr r="0" g="0" b="0"/>
        </a:effectRef>
        <a:fontRef idx="minor">
          <a:schemeClr val="lt1"/>
        </a:fontRef>
      </dsp:style>
      <dsp:txBody>
        <a:bodyPr spcFirstLastPara="0" vert="horz" wrap="square" lIns="45720" tIns="45720" rIns="45720" bIns="45720" numCol="1" spcCol="1270" anchor="ctr" anchorCtr="0">
          <a:noAutofit/>
        </a:bodyPr>
        <a:lstStyle/>
        <a:p>
          <a:pPr lvl="0" algn="l" defTabSz="533400">
            <a:lnSpc>
              <a:spcPct val="90000"/>
            </a:lnSpc>
            <a:spcBef>
              <a:spcPct val="0"/>
            </a:spcBef>
            <a:spcAft>
              <a:spcPct val="35000"/>
            </a:spcAft>
          </a:pPr>
          <a:r>
            <a:rPr lang="ru-RU" sz="1200" kern="1200"/>
            <a:t>Системы связи без оборудования, руб</a:t>
          </a:r>
        </a:p>
      </dsp:txBody>
      <dsp:txXfrm>
        <a:off x="10952" y="4544397"/>
        <a:ext cx="3426146" cy="202458"/>
      </dsp:txXfrm>
    </dsp:sp>
    <dsp:sp modelId="{08B049BE-4A85-4005-A5E3-E3CA8AA580CB}">
      <dsp:nvSpPr>
        <dsp:cNvPr id="0" name=""/>
        <dsp:cNvSpPr/>
      </dsp:nvSpPr>
      <dsp:spPr>
        <a:xfrm>
          <a:off x="0" y="4771969"/>
          <a:ext cx="3448050" cy="224362"/>
        </a:xfrm>
        <a:prstGeom prst="roundRect">
          <a:avLst/>
        </a:prstGeom>
        <a:gradFill rotWithShape="0">
          <a:gsLst>
            <a:gs pos="0">
              <a:schemeClr val="accent2">
                <a:hueOff val="0"/>
                <a:satOff val="0"/>
                <a:lumOff val="0"/>
                <a:alphaOff val="0"/>
                <a:shade val="51000"/>
                <a:satMod val="130000"/>
              </a:schemeClr>
            </a:gs>
            <a:gs pos="80000">
              <a:schemeClr val="accent2">
                <a:hueOff val="0"/>
                <a:satOff val="0"/>
                <a:lumOff val="0"/>
                <a:alphaOff val="0"/>
                <a:shade val="93000"/>
                <a:satMod val="130000"/>
              </a:schemeClr>
            </a:gs>
            <a:gs pos="100000">
              <a:schemeClr val="accent2">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flat" dir="t"/>
        </a:scene3d>
        <a:sp3d prstMaterial="plastic">
          <a:bevelT w="120900" h="88900"/>
          <a:bevelB w="88900" h="31750" prst="angle"/>
        </a:sp3d>
      </dsp:spPr>
      <dsp:style>
        <a:lnRef idx="0">
          <a:scrgbClr r="0" g="0" b="0"/>
        </a:lnRef>
        <a:fillRef idx="3">
          <a:scrgbClr r="0" g="0" b="0"/>
        </a:fillRef>
        <a:effectRef idx="2">
          <a:scrgbClr r="0" g="0" b="0"/>
        </a:effectRef>
        <a:fontRef idx="minor">
          <a:schemeClr val="lt1"/>
        </a:fontRef>
      </dsp:style>
      <dsp:txBody>
        <a:bodyPr spcFirstLastPara="0" vert="horz" wrap="square" lIns="45720" tIns="45720" rIns="45720" bIns="45720" numCol="1" spcCol="1270" anchor="ctr" anchorCtr="0">
          <a:noAutofit/>
        </a:bodyPr>
        <a:lstStyle/>
        <a:p>
          <a:pPr lvl="0" algn="l" defTabSz="533400">
            <a:lnSpc>
              <a:spcPct val="90000"/>
            </a:lnSpc>
            <a:spcBef>
              <a:spcPct val="0"/>
            </a:spcBef>
            <a:spcAft>
              <a:spcPct val="35000"/>
            </a:spcAft>
          </a:pPr>
          <a:r>
            <a:rPr lang="ru-RU" sz="1200" kern="1200"/>
            <a:t>Система дымоудаления с оборудованием, руб</a:t>
          </a:r>
        </a:p>
      </dsp:txBody>
      <dsp:txXfrm>
        <a:off x="10952" y="4782921"/>
        <a:ext cx="3426146" cy="202458"/>
      </dsp:txXfrm>
    </dsp:sp>
    <dsp:sp modelId="{9367D1E0-9CD2-4E09-B251-24FA8BA11F2A}">
      <dsp:nvSpPr>
        <dsp:cNvPr id="0" name=""/>
        <dsp:cNvSpPr/>
      </dsp:nvSpPr>
      <dsp:spPr>
        <a:xfrm>
          <a:off x="0" y="5010492"/>
          <a:ext cx="3448050" cy="224362"/>
        </a:xfrm>
        <a:prstGeom prst="roundRect">
          <a:avLst/>
        </a:prstGeom>
        <a:gradFill rotWithShape="0">
          <a:gsLst>
            <a:gs pos="0">
              <a:schemeClr val="accent3">
                <a:hueOff val="0"/>
                <a:satOff val="0"/>
                <a:lumOff val="0"/>
                <a:alphaOff val="0"/>
                <a:shade val="51000"/>
                <a:satMod val="130000"/>
              </a:schemeClr>
            </a:gs>
            <a:gs pos="80000">
              <a:schemeClr val="accent3">
                <a:hueOff val="0"/>
                <a:satOff val="0"/>
                <a:lumOff val="0"/>
                <a:alphaOff val="0"/>
                <a:shade val="93000"/>
                <a:satMod val="130000"/>
              </a:schemeClr>
            </a:gs>
            <a:gs pos="100000">
              <a:schemeClr val="accent3">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flat" dir="t"/>
        </a:scene3d>
        <a:sp3d prstMaterial="plastic">
          <a:bevelT w="120900" h="88900"/>
          <a:bevelB w="88900" h="31750" prst="angle"/>
        </a:sp3d>
      </dsp:spPr>
      <dsp:style>
        <a:lnRef idx="0">
          <a:scrgbClr r="0" g="0" b="0"/>
        </a:lnRef>
        <a:fillRef idx="3">
          <a:scrgbClr r="0" g="0" b="0"/>
        </a:fillRef>
        <a:effectRef idx="2">
          <a:scrgbClr r="0" g="0" b="0"/>
        </a:effectRef>
        <a:fontRef idx="minor">
          <a:schemeClr val="lt1"/>
        </a:fontRef>
      </dsp:style>
      <dsp:txBody>
        <a:bodyPr spcFirstLastPara="0" vert="horz" wrap="square" lIns="45720" tIns="45720" rIns="45720" bIns="45720" numCol="1" spcCol="1270" anchor="ctr" anchorCtr="0">
          <a:noAutofit/>
        </a:bodyPr>
        <a:lstStyle/>
        <a:p>
          <a:pPr lvl="0" algn="l" defTabSz="533400">
            <a:lnSpc>
              <a:spcPct val="90000"/>
            </a:lnSpc>
            <a:spcBef>
              <a:spcPct val="0"/>
            </a:spcBef>
            <a:spcAft>
              <a:spcPct val="35000"/>
            </a:spcAft>
          </a:pPr>
          <a:r>
            <a:rPr lang="ru-RU" sz="1200" kern="1200"/>
            <a:t>ИТОГО по инженерным сетям, руб</a:t>
          </a:r>
        </a:p>
      </dsp:txBody>
      <dsp:txXfrm>
        <a:off x="10952" y="5021444"/>
        <a:ext cx="3426146" cy="202458"/>
      </dsp:txXfrm>
    </dsp:sp>
    <dsp:sp modelId="{528376A9-626C-45EF-BAD4-09B2AA208826}">
      <dsp:nvSpPr>
        <dsp:cNvPr id="0" name=""/>
        <dsp:cNvSpPr/>
      </dsp:nvSpPr>
      <dsp:spPr>
        <a:xfrm>
          <a:off x="0" y="5249015"/>
          <a:ext cx="3448050" cy="224362"/>
        </a:xfrm>
        <a:prstGeom prst="roundRect">
          <a:avLst/>
        </a:prstGeom>
        <a:gradFill rotWithShape="0">
          <a:gsLst>
            <a:gs pos="0">
              <a:schemeClr val="accent4">
                <a:hueOff val="0"/>
                <a:satOff val="0"/>
                <a:lumOff val="0"/>
                <a:alphaOff val="0"/>
                <a:shade val="51000"/>
                <a:satMod val="130000"/>
              </a:schemeClr>
            </a:gs>
            <a:gs pos="80000">
              <a:schemeClr val="accent4">
                <a:hueOff val="0"/>
                <a:satOff val="0"/>
                <a:lumOff val="0"/>
                <a:alphaOff val="0"/>
                <a:shade val="93000"/>
                <a:satMod val="130000"/>
              </a:schemeClr>
            </a:gs>
            <a:gs pos="100000">
              <a:schemeClr val="accent4">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flat" dir="t"/>
        </a:scene3d>
        <a:sp3d prstMaterial="plastic">
          <a:bevelT w="120900" h="88900"/>
          <a:bevelB w="88900" h="31750" prst="angle"/>
        </a:sp3d>
      </dsp:spPr>
      <dsp:style>
        <a:lnRef idx="0">
          <a:scrgbClr r="0" g="0" b="0"/>
        </a:lnRef>
        <a:fillRef idx="3">
          <a:scrgbClr r="0" g="0" b="0"/>
        </a:fillRef>
        <a:effectRef idx="2">
          <a:scrgbClr r="0" g="0" b="0"/>
        </a:effectRef>
        <a:fontRef idx="minor">
          <a:schemeClr val="lt1"/>
        </a:fontRef>
      </dsp:style>
      <dsp:txBody>
        <a:bodyPr spcFirstLastPara="0" vert="horz" wrap="square" lIns="45720" tIns="45720" rIns="45720" bIns="45720" numCol="1" spcCol="1270" anchor="ctr" anchorCtr="0">
          <a:noAutofit/>
        </a:bodyPr>
        <a:lstStyle/>
        <a:p>
          <a:pPr lvl="0" algn="l" defTabSz="533400">
            <a:lnSpc>
              <a:spcPct val="90000"/>
            </a:lnSpc>
            <a:spcBef>
              <a:spcPct val="0"/>
            </a:spcBef>
            <a:spcAft>
              <a:spcPct val="35000"/>
            </a:spcAft>
          </a:pPr>
          <a:r>
            <a:rPr lang="ru-RU" sz="1200" kern="1200"/>
            <a:t>Проектирование, руб</a:t>
          </a:r>
        </a:p>
      </dsp:txBody>
      <dsp:txXfrm>
        <a:off x="10952" y="5259967"/>
        <a:ext cx="3426146" cy="202458"/>
      </dsp:txXfrm>
    </dsp:sp>
    <dsp:sp modelId="{A341D23F-CC5E-47BE-B2FC-83703726ECE0}">
      <dsp:nvSpPr>
        <dsp:cNvPr id="0" name=""/>
        <dsp:cNvSpPr/>
      </dsp:nvSpPr>
      <dsp:spPr>
        <a:xfrm>
          <a:off x="0" y="5487539"/>
          <a:ext cx="3448050" cy="224362"/>
        </a:xfrm>
        <a:prstGeom prst="roundRect">
          <a:avLst/>
        </a:prstGeom>
        <a:gradFill rotWithShape="0">
          <a:gsLst>
            <a:gs pos="0">
              <a:schemeClr val="accent5">
                <a:hueOff val="0"/>
                <a:satOff val="0"/>
                <a:lumOff val="0"/>
                <a:alphaOff val="0"/>
                <a:shade val="51000"/>
                <a:satMod val="130000"/>
              </a:schemeClr>
            </a:gs>
            <a:gs pos="80000">
              <a:schemeClr val="accent5">
                <a:hueOff val="0"/>
                <a:satOff val="0"/>
                <a:lumOff val="0"/>
                <a:alphaOff val="0"/>
                <a:shade val="93000"/>
                <a:satMod val="130000"/>
              </a:schemeClr>
            </a:gs>
            <a:gs pos="100000">
              <a:schemeClr val="accent5">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flat" dir="t"/>
        </a:scene3d>
        <a:sp3d prstMaterial="plastic">
          <a:bevelT w="120900" h="88900"/>
          <a:bevelB w="88900" h="31750" prst="angle"/>
        </a:sp3d>
      </dsp:spPr>
      <dsp:style>
        <a:lnRef idx="0">
          <a:scrgbClr r="0" g="0" b="0"/>
        </a:lnRef>
        <a:fillRef idx="3">
          <a:scrgbClr r="0" g="0" b="0"/>
        </a:fillRef>
        <a:effectRef idx="2">
          <a:scrgbClr r="0" g="0" b="0"/>
        </a:effectRef>
        <a:fontRef idx="minor">
          <a:schemeClr val="lt1"/>
        </a:fontRef>
      </dsp:style>
      <dsp:txBody>
        <a:bodyPr spcFirstLastPara="0" vert="horz" wrap="square" lIns="45720" tIns="45720" rIns="45720" bIns="45720" numCol="1" spcCol="1270" anchor="ctr" anchorCtr="0">
          <a:noAutofit/>
        </a:bodyPr>
        <a:lstStyle/>
        <a:p>
          <a:pPr lvl="0" algn="l" defTabSz="533400">
            <a:lnSpc>
              <a:spcPct val="90000"/>
            </a:lnSpc>
            <a:spcBef>
              <a:spcPct val="0"/>
            </a:spcBef>
            <a:spcAft>
              <a:spcPct val="35000"/>
            </a:spcAft>
          </a:pPr>
          <a:r>
            <a:rPr lang="ru-RU" sz="1200" kern="1200"/>
            <a:t>Доп. комплектация, руб</a:t>
          </a:r>
        </a:p>
      </dsp:txBody>
      <dsp:txXfrm>
        <a:off x="10952" y="5498491"/>
        <a:ext cx="3426146" cy="202458"/>
      </dsp:txXfrm>
    </dsp:sp>
    <dsp:sp modelId="{94548636-184B-49B0-A1AB-238D43AFB8A5}">
      <dsp:nvSpPr>
        <dsp:cNvPr id="0" name=""/>
        <dsp:cNvSpPr/>
      </dsp:nvSpPr>
      <dsp:spPr>
        <a:xfrm>
          <a:off x="0" y="5726062"/>
          <a:ext cx="3448050" cy="224362"/>
        </a:xfrm>
        <a:prstGeom prst="roundRect">
          <a:avLst/>
        </a:prstGeom>
        <a:gradFill rotWithShape="0">
          <a:gsLst>
            <a:gs pos="0">
              <a:schemeClr val="accent6">
                <a:hueOff val="0"/>
                <a:satOff val="0"/>
                <a:lumOff val="0"/>
                <a:alphaOff val="0"/>
                <a:shade val="51000"/>
                <a:satMod val="130000"/>
              </a:schemeClr>
            </a:gs>
            <a:gs pos="80000">
              <a:schemeClr val="accent6">
                <a:hueOff val="0"/>
                <a:satOff val="0"/>
                <a:lumOff val="0"/>
                <a:alphaOff val="0"/>
                <a:shade val="93000"/>
                <a:satMod val="130000"/>
              </a:schemeClr>
            </a:gs>
            <a:gs pos="100000">
              <a:schemeClr val="accent6">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flat" dir="t"/>
        </a:scene3d>
        <a:sp3d prstMaterial="plastic">
          <a:bevelT w="120900" h="88900"/>
          <a:bevelB w="88900" h="31750" prst="angle"/>
        </a:sp3d>
      </dsp:spPr>
      <dsp:style>
        <a:lnRef idx="0">
          <a:scrgbClr r="0" g="0" b="0"/>
        </a:lnRef>
        <a:fillRef idx="3">
          <a:scrgbClr r="0" g="0" b="0"/>
        </a:fillRef>
        <a:effectRef idx="2">
          <a:scrgbClr r="0" g="0" b="0"/>
        </a:effectRef>
        <a:fontRef idx="minor">
          <a:schemeClr val="lt1"/>
        </a:fontRef>
      </dsp:style>
      <dsp:txBody>
        <a:bodyPr spcFirstLastPara="0" vert="horz" wrap="square" lIns="45720" tIns="45720" rIns="45720" bIns="45720" numCol="1" spcCol="1270" anchor="ctr" anchorCtr="0">
          <a:noAutofit/>
        </a:bodyPr>
        <a:lstStyle/>
        <a:p>
          <a:pPr lvl="0" algn="l" defTabSz="533400">
            <a:lnSpc>
              <a:spcPct val="90000"/>
            </a:lnSpc>
            <a:spcBef>
              <a:spcPct val="0"/>
            </a:spcBef>
            <a:spcAft>
              <a:spcPct val="35000"/>
            </a:spcAft>
          </a:pPr>
          <a:r>
            <a:rPr lang="ru-RU" sz="1200" kern="1200"/>
            <a:t>Мебель, руб</a:t>
          </a:r>
        </a:p>
      </dsp:txBody>
      <dsp:txXfrm>
        <a:off x="10952" y="5737014"/>
        <a:ext cx="3426146" cy="202458"/>
      </dsp:txXfrm>
    </dsp:sp>
    <dsp:sp modelId="{AA90260C-E0F0-48D6-A193-A1D1521A1A47}">
      <dsp:nvSpPr>
        <dsp:cNvPr id="0" name=""/>
        <dsp:cNvSpPr/>
      </dsp:nvSpPr>
      <dsp:spPr>
        <a:xfrm>
          <a:off x="0" y="5964585"/>
          <a:ext cx="3448050" cy="224362"/>
        </a:xfrm>
        <a:prstGeom prst="roundRect">
          <a:avLst/>
        </a:prstGeom>
        <a:gradFill rotWithShape="0">
          <a:gsLst>
            <a:gs pos="0">
              <a:schemeClr val="accent2">
                <a:hueOff val="0"/>
                <a:satOff val="0"/>
                <a:lumOff val="0"/>
                <a:alphaOff val="0"/>
                <a:shade val="51000"/>
                <a:satMod val="130000"/>
              </a:schemeClr>
            </a:gs>
            <a:gs pos="80000">
              <a:schemeClr val="accent2">
                <a:hueOff val="0"/>
                <a:satOff val="0"/>
                <a:lumOff val="0"/>
                <a:alphaOff val="0"/>
                <a:shade val="93000"/>
                <a:satMod val="130000"/>
              </a:schemeClr>
            </a:gs>
            <a:gs pos="100000">
              <a:schemeClr val="accent2">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flat" dir="t"/>
        </a:scene3d>
        <a:sp3d prstMaterial="plastic">
          <a:bevelT w="120900" h="88900"/>
          <a:bevelB w="88900" h="31750" prst="angle"/>
        </a:sp3d>
      </dsp:spPr>
      <dsp:style>
        <a:lnRef idx="0">
          <a:scrgbClr r="0" g="0" b="0"/>
        </a:lnRef>
        <a:fillRef idx="3">
          <a:scrgbClr r="0" g="0" b="0"/>
        </a:fillRef>
        <a:effectRef idx="2">
          <a:scrgbClr r="0" g="0" b="0"/>
        </a:effectRef>
        <a:fontRef idx="minor">
          <a:schemeClr val="lt1"/>
        </a:fontRef>
      </dsp:style>
      <dsp:txBody>
        <a:bodyPr spcFirstLastPara="0" vert="horz" wrap="square" lIns="45720" tIns="45720" rIns="45720" bIns="45720" numCol="1" spcCol="1270" anchor="ctr" anchorCtr="0">
          <a:noAutofit/>
        </a:bodyPr>
        <a:lstStyle/>
        <a:p>
          <a:pPr lvl="0" algn="l" defTabSz="533400">
            <a:lnSpc>
              <a:spcPct val="90000"/>
            </a:lnSpc>
            <a:spcBef>
              <a:spcPct val="0"/>
            </a:spcBef>
            <a:spcAft>
              <a:spcPct val="35000"/>
            </a:spcAft>
          </a:pPr>
          <a:r>
            <a:rPr lang="ru-RU" sz="1200" kern="1200"/>
            <a:t>Накладные расходы, руб</a:t>
          </a:r>
        </a:p>
      </dsp:txBody>
      <dsp:txXfrm>
        <a:off x="10952" y="5975537"/>
        <a:ext cx="3426146" cy="202458"/>
      </dsp:txXfrm>
    </dsp:sp>
    <dsp:sp modelId="{2E23EEE5-8541-48FF-94FD-17C6656E3B3D}">
      <dsp:nvSpPr>
        <dsp:cNvPr id="0" name=""/>
        <dsp:cNvSpPr/>
      </dsp:nvSpPr>
      <dsp:spPr>
        <a:xfrm>
          <a:off x="0" y="6203108"/>
          <a:ext cx="3448050" cy="224362"/>
        </a:xfrm>
        <a:prstGeom prst="roundRect">
          <a:avLst/>
        </a:prstGeom>
        <a:gradFill rotWithShape="0">
          <a:gsLst>
            <a:gs pos="0">
              <a:schemeClr val="accent3">
                <a:hueOff val="0"/>
                <a:satOff val="0"/>
                <a:lumOff val="0"/>
                <a:alphaOff val="0"/>
                <a:shade val="51000"/>
                <a:satMod val="130000"/>
              </a:schemeClr>
            </a:gs>
            <a:gs pos="80000">
              <a:schemeClr val="accent3">
                <a:hueOff val="0"/>
                <a:satOff val="0"/>
                <a:lumOff val="0"/>
                <a:alphaOff val="0"/>
                <a:shade val="93000"/>
                <a:satMod val="130000"/>
              </a:schemeClr>
            </a:gs>
            <a:gs pos="100000">
              <a:schemeClr val="accent3">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flat" dir="t"/>
        </a:scene3d>
        <a:sp3d prstMaterial="plastic">
          <a:bevelT w="120900" h="88900"/>
          <a:bevelB w="88900" h="31750" prst="angle"/>
        </a:sp3d>
      </dsp:spPr>
      <dsp:style>
        <a:lnRef idx="0">
          <a:scrgbClr r="0" g="0" b="0"/>
        </a:lnRef>
        <a:fillRef idx="3">
          <a:scrgbClr r="0" g="0" b="0"/>
        </a:fillRef>
        <a:effectRef idx="2">
          <a:scrgbClr r="0" g="0" b="0"/>
        </a:effectRef>
        <a:fontRef idx="minor">
          <a:schemeClr val="lt1"/>
        </a:fontRef>
      </dsp:style>
      <dsp:txBody>
        <a:bodyPr spcFirstLastPara="0" vert="horz" wrap="square" lIns="45720" tIns="45720" rIns="45720" bIns="45720" numCol="1" spcCol="1270" anchor="ctr" anchorCtr="0">
          <a:noAutofit/>
        </a:bodyPr>
        <a:lstStyle/>
        <a:p>
          <a:pPr lvl="0" algn="l" defTabSz="533400">
            <a:lnSpc>
              <a:spcPct val="90000"/>
            </a:lnSpc>
            <a:spcBef>
              <a:spcPct val="0"/>
            </a:spcBef>
            <a:spcAft>
              <a:spcPct val="35000"/>
            </a:spcAft>
          </a:pPr>
          <a:r>
            <a:rPr lang="ru-RU" sz="1200" kern="1200"/>
            <a:t>Непредвиденные затраты, руб</a:t>
          </a:r>
        </a:p>
      </dsp:txBody>
      <dsp:txXfrm>
        <a:off x="10952" y="6214060"/>
        <a:ext cx="3426146" cy="202458"/>
      </dsp:txXfrm>
    </dsp:sp>
    <dsp:sp modelId="{68F9F796-BA5D-4EEC-A843-07E1B70BCDAB}">
      <dsp:nvSpPr>
        <dsp:cNvPr id="0" name=""/>
        <dsp:cNvSpPr/>
      </dsp:nvSpPr>
      <dsp:spPr>
        <a:xfrm>
          <a:off x="0" y="6441632"/>
          <a:ext cx="3448050" cy="224362"/>
        </a:xfrm>
        <a:prstGeom prst="roundRect">
          <a:avLst/>
        </a:prstGeom>
        <a:gradFill rotWithShape="0">
          <a:gsLst>
            <a:gs pos="0">
              <a:schemeClr val="accent4">
                <a:hueOff val="0"/>
                <a:satOff val="0"/>
                <a:lumOff val="0"/>
                <a:alphaOff val="0"/>
                <a:shade val="51000"/>
                <a:satMod val="130000"/>
              </a:schemeClr>
            </a:gs>
            <a:gs pos="80000">
              <a:schemeClr val="accent4">
                <a:hueOff val="0"/>
                <a:satOff val="0"/>
                <a:lumOff val="0"/>
                <a:alphaOff val="0"/>
                <a:shade val="93000"/>
                <a:satMod val="130000"/>
              </a:schemeClr>
            </a:gs>
            <a:gs pos="100000">
              <a:schemeClr val="accent4">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flat" dir="t"/>
        </a:scene3d>
        <a:sp3d prstMaterial="plastic">
          <a:bevelT w="120900" h="88900"/>
          <a:bevelB w="88900" h="31750" prst="angle"/>
        </a:sp3d>
      </dsp:spPr>
      <dsp:style>
        <a:lnRef idx="0">
          <a:scrgbClr r="0" g="0" b="0"/>
        </a:lnRef>
        <a:fillRef idx="3">
          <a:scrgbClr r="0" g="0" b="0"/>
        </a:fillRef>
        <a:effectRef idx="2">
          <a:scrgbClr r="0" g="0" b="0"/>
        </a:effectRef>
        <a:fontRef idx="minor">
          <a:schemeClr val="lt1"/>
        </a:fontRef>
      </dsp:style>
      <dsp:txBody>
        <a:bodyPr spcFirstLastPara="0" vert="horz" wrap="square" lIns="45720" tIns="45720" rIns="45720" bIns="45720" numCol="1" spcCol="1270" anchor="ctr" anchorCtr="0">
          <a:noAutofit/>
        </a:bodyPr>
        <a:lstStyle/>
        <a:p>
          <a:pPr lvl="0" algn="l" defTabSz="533400">
            <a:lnSpc>
              <a:spcPct val="90000"/>
            </a:lnSpc>
            <a:spcBef>
              <a:spcPct val="0"/>
            </a:spcBef>
            <a:spcAft>
              <a:spcPct val="35000"/>
            </a:spcAft>
          </a:pPr>
          <a:r>
            <a:rPr lang="ru-RU" sz="1200" kern="1200"/>
            <a:t>ИТОГО по прочим, руб.:</a:t>
          </a:r>
        </a:p>
      </dsp:txBody>
      <dsp:txXfrm>
        <a:off x="10952" y="6452584"/>
        <a:ext cx="3426146" cy="202458"/>
      </dsp:txXfrm>
    </dsp:sp>
  </dsp:spTree>
</dsp:drawing>
</file>

<file path=xl/diagrams/drawing10.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1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1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1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1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1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69BAA32-36E2-4F42-97E0-F81244C2B65B}">
      <dsp:nvSpPr>
        <dsp:cNvPr id="0" name=""/>
        <dsp:cNvSpPr/>
      </dsp:nvSpPr>
      <dsp:spPr>
        <a:xfrm>
          <a:off x="0" y="0"/>
          <a:ext cx="1571625" cy="280800"/>
        </a:xfrm>
        <a:prstGeom prst="round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0" tIns="38100" rIns="38100" bIns="38100" numCol="1" spcCol="1270" anchor="ctr" anchorCtr="0">
          <a:noAutofit/>
        </a:bodyPr>
        <a:lstStyle/>
        <a:p>
          <a:pPr lvl="0" algn="l" defTabSz="444500">
            <a:lnSpc>
              <a:spcPct val="90000"/>
            </a:lnSpc>
            <a:spcBef>
              <a:spcPct val="0"/>
            </a:spcBef>
            <a:spcAft>
              <a:spcPct val="35000"/>
            </a:spcAft>
          </a:pPr>
          <a:r>
            <a:rPr lang="ru-RU" sz="1000" kern="1200"/>
            <a:t>НАЗАД В ГЛАВНОЕ МЕНЮ</a:t>
          </a:r>
        </a:p>
      </dsp:txBody>
      <dsp:txXfrm>
        <a:off x="13708" y="13708"/>
        <a:ext cx="1544209" cy="253384"/>
      </dsp:txXfrm>
    </dsp:sp>
  </dsp:spTree>
</dsp:drawing>
</file>

<file path=xl/diagrams/drawing1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69BAA32-36E2-4F42-97E0-F81244C2B65B}">
      <dsp:nvSpPr>
        <dsp:cNvPr id="0" name=""/>
        <dsp:cNvSpPr/>
      </dsp:nvSpPr>
      <dsp:spPr>
        <a:xfrm>
          <a:off x="0" y="0"/>
          <a:ext cx="1571625" cy="280800"/>
        </a:xfrm>
        <a:prstGeom prst="round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0" tIns="38100" rIns="38100" bIns="38100" numCol="1" spcCol="1270" anchor="ctr" anchorCtr="0">
          <a:noAutofit/>
        </a:bodyPr>
        <a:lstStyle/>
        <a:p>
          <a:pPr lvl="0" algn="l" defTabSz="444500">
            <a:lnSpc>
              <a:spcPct val="90000"/>
            </a:lnSpc>
            <a:spcBef>
              <a:spcPct val="0"/>
            </a:spcBef>
            <a:spcAft>
              <a:spcPct val="35000"/>
            </a:spcAft>
          </a:pPr>
          <a:r>
            <a:rPr lang="ru-RU" sz="1000" kern="1200"/>
            <a:t>НАЗАД В ГЛАВНОЕ МЕНЮ</a:t>
          </a:r>
        </a:p>
      </dsp:txBody>
      <dsp:txXfrm>
        <a:off x="13708" y="13708"/>
        <a:ext cx="1544209" cy="253384"/>
      </dsp:txXfrm>
    </dsp:sp>
  </dsp:spTree>
</dsp:drawing>
</file>

<file path=xl/diagrams/drawing1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18.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19.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69BAA32-36E2-4F42-97E0-F81244C2B65B}">
      <dsp:nvSpPr>
        <dsp:cNvPr id="0" name=""/>
        <dsp:cNvSpPr/>
      </dsp:nvSpPr>
      <dsp:spPr>
        <a:xfrm>
          <a:off x="0" y="0"/>
          <a:ext cx="1571625" cy="280800"/>
        </a:xfrm>
        <a:prstGeom prst="round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0" tIns="38100" rIns="38100" bIns="38100" numCol="1" spcCol="1270" anchor="ctr" anchorCtr="0">
          <a:noAutofit/>
        </a:bodyPr>
        <a:lstStyle/>
        <a:p>
          <a:pPr lvl="0" algn="l" defTabSz="444500">
            <a:lnSpc>
              <a:spcPct val="90000"/>
            </a:lnSpc>
            <a:spcBef>
              <a:spcPct val="0"/>
            </a:spcBef>
            <a:spcAft>
              <a:spcPct val="35000"/>
            </a:spcAft>
          </a:pPr>
          <a:r>
            <a:rPr lang="ru-RU" sz="1000" kern="1200"/>
            <a:t>НАЗАД В ГЛАВНОЕ МЕНЮ</a:t>
          </a:r>
        </a:p>
      </dsp:txBody>
      <dsp:txXfrm>
        <a:off x="13708" y="13708"/>
        <a:ext cx="1544209" cy="253384"/>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20.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69BAA32-36E2-4F42-97E0-F81244C2B65B}">
      <dsp:nvSpPr>
        <dsp:cNvPr id="0" name=""/>
        <dsp:cNvSpPr/>
      </dsp:nvSpPr>
      <dsp:spPr>
        <a:xfrm>
          <a:off x="0" y="0"/>
          <a:ext cx="1571625" cy="280800"/>
        </a:xfrm>
        <a:prstGeom prst="round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0" tIns="38100" rIns="38100" bIns="38100" numCol="1" spcCol="1270" anchor="ctr" anchorCtr="0">
          <a:noAutofit/>
        </a:bodyPr>
        <a:lstStyle/>
        <a:p>
          <a:pPr lvl="0" algn="l" defTabSz="444500">
            <a:lnSpc>
              <a:spcPct val="90000"/>
            </a:lnSpc>
            <a:spcBef>
              <a:spcPct val="0"/>
            </a:spcBef>
            <a:spcAft>
              <a:spcPct val="35000"/>
            </a:spcAft>
          </a:pPr>
          <a:r>
            <a:rPr lang="ru-RU" sz="1000" kern="1200"/>
            <a:t>НАЗАД В ГЛАВНОЕ МЕНЮ</a:t>
          </a:r>
        </a:p>
      </dsp:txBody>
      <dsp:txXfrm>
        <a:off x="13708" y="13708"/>
        <a:ext cx="1544209" cy="253384"/>
      </dsp:txXfrm>
    </dsp:sp>
  </dsp:spTree>
</dsp:drawing>
</file>

<file path=xl/diagrams/drawing2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69BAA32-36E2-4F42-97E0-F81244C2B65B}">
      <dsp:nvSpPr>
        <dsp:cNvPr id="0" name=""/>
        <dsp:cNvSpPr/>
      </dsp:nvSpPr>
      <dsp:spPr>
        <a:xfrm>
          <a:off x="0" y="0"/>
          <a:ext cx="1571625" cy="280800"/>
        </a:xfrm>
        <a:prstGeom prst="round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0" tIns="38100" rIns="38100" bIns="38100" numCol="1" spcCol="1270" anchor="ctr" anchorCtr="0">
          <a:noAutofit/>
        </a:bodyPr>
        <a:lstStyle/>
        <a:p>
          <a:pPr lvl="0" algn="l" defTabSz="444500">
            <a:lnSpc>
              <a:spcPct val="90000"/>
            </a:lnSpc>
            <a:spcBef>
              <a:spcPct val="0"/>
            </a:spcBef>
            <a:spcAft>
              <a:spcPct val="35000"/>
            </a:spcAft>
          </a:pPr>
          <a:r>
            <a:rPr lang="ru-RU" sz="1000" kern="1200"/>
            <a:t>НАЗАД В ГЛАВНОЕ МЕНЮ</a:t>
          </a:r>
        </a:p>
      </dsp:txBody>
      <dsp:txXfrm>
        <a:off x="13708" y="13708"/>
        <a:ext cx="1544209" cy="253384"/>
      </dsp:txXfrm>
    </dsp:sp>
  </dsp:spTree>
</dsp:drawing>
</file>

<file path=xl/diagrams/drawing2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69BAA32-36E2-4F42-97E0-F81244C2B65B}">
      <dsp:nvSpPr>
        <dsp:cNvPr id="0" name=""/>
        <dsp:cNvSpPr/>
      </dsp:nvSpPr>
      <dsp:spPr>
        <a:xfrm>
          <a:off x="0" y="0"/>
          <a:ext cx="1571625" cy="280800"/>
        </a:xfrm>
        <a:prstGeom prst="round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0" tIns="38100" rIns="38100" bIns="38100" numCol="1" spcCol="1270" anchor="ctr" anchorCtr="0">
          <a:noAutofit/>
        </a:bodyPr>
        <a:lstStyle/>
        <a:p>
          <a:pPr lvl="0" algn="l" defTabSz="444500">
            <a:lnSpc>
              <a:spcPct val="90000"/>
            </a:lnSpc>
            <a:spcBef>
              <a:spcPct val="0"/>
            </a:spcBef>
            <a:spcAft>
              <a:spcPct val="35000"/>
            </a:spcAft>
          </a:pPr>
          <a:r>
            <a:rPr lang="ru-RU" sz="1000" kern="1200"/>
            <a:t>НАЗАД В ГЛАВНОЕ МЕНЮ</a:t>
          </a:r>
        </a:p>
      </dsp:txBody>
      <dsp:txXfrm>
        <a:off x="13708" y="13708"/>
        <a:ext cx="1544209" cy="253384"/>
      </dsp:txXfrm>
    </dsp:sp>
  </dsp:spTree>
</dsp:drawing>
</file>

<file path=xl/diagrams/drawing2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69BAA32-36E2-4F42-97E0-F81244C2B65B}">
      <dsp:nvSpPr>
        <dsp:cNvPr id="0" name=""/>
        <dsp:cNvSpPr/>
      </dsp:nvSpPr>
      <dsp:spPr>
        <a:xfrm>
          <a:off x="0" y="0"/>
          <a:ext cx="1571625" cy="280800"/>
        </a:xfrm>
        <a:prstGeom prst="round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0" tIns="38100" rIns="38100" bIns="38100" numCol="1" spcCol="1270" anchor="ctr" anchorCtr="0">
          <a:noAutofit/>
        </a:bodyPr>
        <a:lstStyle/>
        <a:p>
          <a:pPr lvl="0" algn="l" defTabSz="444500">
            <a:lnSpc>
              <a:spcPct val="90000"/>
            </a:lnSpc>
            <a:spcBef>
              <a:spcPct val="0"/>
            </a:spcBef>
            <a:spcAft>
              <a:spcPct val="35000"/>
            </a:spcAft>
          </a:pPr>
          <a:r>
            <a:rPr lang="ru-RU" sz="1000" kern="1200"/>
            <a:t>НАЗАД В ГЛАВНОЕ МЕНЮ</a:t>
          </a:r>
        </a:p>
      </dsp:txBody>
      <dsp:txXfrm>
        <a:off x="13708" y="13708"/>
        <a:ext cx="1544209" cy="253384"/>
      </dsp:txXfrm>
    </dsp:sp>
  </dsp:spTree>
</dsp:drawing>
</file>

<file path=xl/diagrams/drawing2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69BAA32-36E2-4F42-97E0-F81244C2B65B}">
      <dsp:nvSpPr>
        <dsp:cNvPr id="0" name=""/>
        <dsp:cNvSpPr/>
      </dsp:nvSpPr>
      <dsp:spPr>
        <a:xfrm>
          <a:off x="0" y="0"/>
          <a:ext cx="1571625" cy="280800"/>
        </a:xfrm>
        <a:prstGeom prst="round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0" tIns="38100" rIns="38100" bIns="38100" numCol="1" spcCol="1270" anchor="ctr" anchorCtr="0">
          <a:noAutofit/>
        </a:bodyPr>
        <a:lstStyle/>
        <a:p>
          <a:pPr lvl="0" algn="l" defTabSz="444500">
            <a:lnSpc>
              <a:spcPct val="90000"/>
            </a:lnSpc>
            <a:spcBef>
              <a:spcPct val="0"/>
            </a:spcBef>
            <a:spcAft>
              <a:spcPct val="35000"/>
            </a:spcAft>
          </a:pPr>
          <a:r>
            <a:rPr lang="ru-RU" sz="1000" kern="1200"/>
            <a:t>НАЗАД В ГЛАВНОЕ МЕНЮ</a:t>
          </a:r>
        </a:p>
      </dsp:txBody>
      <dsp:txXfrm>
        <a:off x="13708" y="13708"/>
        <a:ext cx="1544209" cy="253384"/>
      </dsp:txXfrm>
    </dsp:sp>
  </dsp:spTree>
</dsp:drawing>
</file>

<file path=xl/diagrams/drawing2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69BAA32-36E2-4F42-97E0-F81244C2B65B}">
      <dsp:nvSpPr>
        <dsp:cNvPr id="0" name=""/>
        <dsp:cNvSpPr/>
      </dsp:nvSpPr>
      <dsp:spPr>
        <a:xfrm>
          <a:off x="0" y="0"/>
          <a:ext cx="1571625" cy="280800"/>
        </a:xfrm>
        <a:prstGeom prst="round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0" tIns="38100" rIns="38100" bIns="38100" numCol="1" spcCol="1270" anchor="ctr" anchorCtr="0">
          <a:noAutofit/>
        </a:bodyPr>
        <a:lstStyle/>
        <a:p>
          <a:pPr lvl="0" algn="l" defTabSz="444500">
            <a:lnSpc>
              <a:spcPct val="90000"/>
            </a:lnSpc>
            <a:spcBef>
              <a:spcPct val="0"/>
            </a:spcBef>
            <a:spcAft>
              <a:spcPct val="35000"/>
            </a:spcAft>
          </a:pPr>
          <a:r>
            <a:rPr lang="ru-RU" sz="1000" kern="1200"/>
            <a:t>НАЗАД В ГЛАВНОЕ МЕНЮ</a:t>
          </a:r>
        </a:p>
      </dsp:txBody>
      <dsp:txXfrm>
        <a:off x="13708" y="13708"/>
        <a:ext cx="1544209" cy="253384"/>
      </dsp:txXfrm>
    </dsp:sp>
  </dsp:spTree>
</dsp:drawing>
</file>

<file path=xl/diagrams/drawing2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69BAA32-36E2-4F42-97E0-F81244C2B65B}">
      <dsp:nvSpPr>
        <dsp:cNvPr id="0" name=""/>
        <dsp:cNvSpPr/>
      </dsp:nvSpPr>
      <dsp:spPr>
        <a:xfrm>
          <a:off x="0" y="0"/>
          <a:ext cx="1571625" cy="280800"/>
        </a:xfrm>
        <a:prstGeom prst="round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0" tIns="38100" rIns="38100" bIns="38100" numCol="1" spcCol="1270" anchor="ctr" anchorCtr="0">
          <a:noAutofit/>
        </a:bodyPr>
        <a:lstStyle/>
        <a:p>
          <a:pPr lvl="0" algn="l" defTabSz="444500">
            <a:lnSpc>
              <a:spcPct val="90000"/>
            </a:lnSpc>
            <a:spcBef>
              <a:spcPct val="0"/>
            </a:spcBef>
            <a:spcAft>
              <a:spcPct val="35000"/>
            </a:spcAft>
          </a:pPr>
          <a:r>
            <a:rPr lang="ru-RU" sz="1000" kern="1200"/>
            <a:t>НАЗАД В ГЛАВНОЕ МЕНЮ</a:t>
          </a:r>
        </a:p>
      </dsp:txBody>
      <dsp:txXfrm>
        <a:off x="13708" y="13708"/>
        <a:ext cx="1544209" cy="253384"/>
      </dsp:txXfrm>
    </dsp:sp>
  </dsp:spTree>
</dsp:drawing>
</file>

<file path=xl/diagrams/drawing2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69BAA32-36E2-4F42-97E0-F81244C2B65B}">
      <dsp:nvSpPr>
        <dsp:cNvPr id="0" name=""/>
        <dsp:cNvSpPr/>
      </dsp:nvSpPr>
      <dsp:spPr>
        <a:xfrm>
          <a:off x="0" y="0"/>
          <a:ext cx="1571625" cy="280800"/>
        </a:xfrm>
        <a:prstGeom prst="round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0" tIns="38100" rIns="38100" bIns="38100" numCol="1" spcCol="1270" anchor="ctr" anchorCtr="0">
          <a:noAutofit/>
        </a:bodyPr>
        <a:lstStyle/>
        <a:p>
          <a:pPr lvl="0" algn="l" defTabSz="444500">
            <a:lnSpc>
              <a:spcPct val="90000"/>
            </a:lnSpc>
            <a:spcBef>
              <a:spcPct val="0"/>
            </a:spcBef>
            <a:spcAft>
              <a:spcPct val="35000"/>
            </a:spcAft>
          </a:pPr>
          <a:r>
            <a:rPr lang="ru-RU" sz="1000" kern="1200"/>
            <a:t>НАЗАД В ГЛАВНОЕ МЕНЮ</a:t>
          </a:r>
        </a:p>
      </dsp:txBody>
      <dsp:txXfrm>
        <a:off x="13708" y="13708"/>
        <a:ext cx="1544209" cy="253384"/>
      </dsp:txXfrm>
    </dsp:sp>
  </dsp:spTree>
</dsp:drawing>
</file>

<file path=xl/diagrams/drawing28.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69BAA32-36E2-4F42-97E0-F81244C2B65B}">
      <dsp:nvSpPr>
        <dsp:cNvPr id="0" name=""/>
        <dsp:cNvSpPr/>
      </dsp:nvSpPr>
      <dsp:spPr>
        <a:xfrm>
          <a:off x="0" y="0"/>
          <a:ext cx="847724" cy="195203"/>
        </a:xfrm>
        <a:prstGeom prst="round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0" tIns="38100" rIns="38100" bIns="38100" numCol="1" spcCol="1270" anchor="ctr" anchorCtr="0">
          <a:noAutofit/>
        </a:bodyPr>
        <a:lstStyle/>
        <a:p>
          <a:pPr lvl="0" algn="l" defTabSz="444500">
            <a:lnSpc>
              <a:spcPct val="90000"/>
            </a:lnSpc>
            <a:spcBef>
              <a:spcPct val="0"/>
            </a:spcBef>
            <a:spcAft>
              <a:spcPct val="35000"/>
            </a:spcAft>
          </a:pPr>
          <a:r>
            <a:rPr lang="ru-RU" sz="1000" kern="1200"/>
            <a:t>НАЗАД В ГЛАВНОЕ МЕНЮ</a:t>
          </a:r>
        </a:p>
      </dsp:txBody>
      <dsp:txXfrm>
        <a:off x="9529" y="9529"/>
        <a:ext cx="828666" cy="176145"/>
      </dsp:txXfrm>
    </dsp:sp>
  </dsp:spTree>
</dsp:drawing>
</file>

<file path=xl/diagrams/drawing29.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69BAA32-36E2-4F42-97E0-F81244C2B65B}">
      <dsp:nvSpPr>
        <dsp:cNvPr id="0" name=""/>
        <dsp:cNvSpPr/>
      </dsp:nvSpPr>
      <dsp:spPr>
        <a:xfrm>
          <a:off x="0" y="0"/>
          <a:ext cx="1571625" cy="280800"/>
        </a:xfrm>
        <a:prstGeom prst="round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0" tIns="38100" rIns="38100" bIns="38100" numCol="1" spcCol="1270" anchor="ctr" anchorCtr="0">
          <a:noAutofit/>
        </a:bodyPr>
        <a:lstStyle/>
        <a:p>
          <a:pPr lvl="0" algn="l" defTabSz="444500">
            <a:lnSpc>
              <a:spcPct val="90000"/>
            </a:lnSpc>
            <a:spcBef>
              <a:spcPct val="0"/>
            </a:spcBef>
            <a:spcAft>
              <a:spcPct val="35000"/>
            </a:spcAft>
          </a:pPr>
          <a:r>
            <a:rPr lang="ru-RU" sz="1000" kern="1200"/>
            <a:t>НАЗАД В ГЛАВНОЕ МЕНЮ</a:t>
          </a:r>
        </a:p>
      </dsp:txBody>
      <dsp:txXfrm>
        <a:off x="13708" y="13708"/>
        <a:ext cx="1544209" cy="253384"/>
      </dsp:txXfrm>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30.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3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3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3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3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3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3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3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38.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39.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40.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4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4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4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4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4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4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4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48.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69BAA32-36E2-4F42-97E0-F81244C2B65B}">
      <dsp:nvSpPr>
        <dsp:cNvPr id="0" name=""/>
        <dsp:cNvSpPr/>
      </dsp:nvSpPr>
      <dsp:spPr>
        <a:xfrm>
          <a:off x="0" y="0"/>
          <a:ext cx="1571625" cy="280800"/>
        </a:xfrm>
        <a:prstGeom prst="round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0" tIns="38100" rIns="38100" bIns="38100" numCol="1" spcCol="1270" anchor="ctr" anchorCtr="0">
          <a:noAutofit/>
        </a:bodyPr>
        <a:lstStyle/>
        <a:p>
          <a:pPr lvl="0" algn="l" defTabSz="444500">
            <a:lnSpc>
              <a:spcPct val="90000"/>
            </a:lnSpc>
            <a:spcBef>
              <a:spcPct val="0"/>
            </a:spcBef>
            <a:spcAft>
              <a:spcPct val="35000"/>
            </a:spcAft>
          </a:pPr>
          <a:r>
            <a:rPr lang="ru-RU" sz="1000" kern="1200"/>
            <a:t>НАЗАД В ГЛАВНОЕ МЕНЮ</a:t>
          </a:r>
        </a:p>
      </dsp:txBody>
      <dsp:txXfrm>
        <a:off x="13708" y="13708"/>
        <a:ext cx="1544209" cy="253384"/>
      </dsp:txXfrm>
    </dsp:sp>
  </dsp:spTree>
</dsp:drawing>
</file>

<file path=xl/diagrams/drawing49.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69BAA32-36E2-4F42-97E0-F81244C2B65B}">
      <dsp:nvSpPr>
        <dsp:cNvPr id="0" name=""/>
        <dsp:cNvSpPr/>
      </dsp:nvSpPr>
      <dsp:spPr>
        <a:xfrm>
          <a:off x="0" y="0"/>
          <a:ext cx="1571625" cy="280800"/>
        </a:xfrm>
        <a:prstGeom prst="round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0" tIns="38100" rIns="38100" bIns="38100" numCol="1" spcCol="1270" anchor="ctr" anchorCtr="0">
          <a:noAutofit/>
        </a:bodyPr>
        <a:lstStyle/>
        <a:p>
          <a:pPr lvl="0" algn="l" defTabSz="444500">
            <a:lnSpc>
              <a:spcPct val="90000"/>
            </a:lnSpc>
            <a:spcBef>
              <a:spcPct val="0"/>
            </a:spcBef>
            <a:spcAft>
              <a:spcPct val="35000"/>
            </a:spcAft>
          </a:pPr>
          <a:r>
            <a:rPr lang="ru-RU" sz="1000" kern="1200"/>
            <a:t>НАЗАД В ГЛАВНОЕ МЕНЮ</a:t>
          </a:r>
        </a:p>
      </dsp:txBody>
      <dsp:txXfrm>
        <a:off x="13708" y="13708"/>
        <a:ext cx="1544209" cy="253384"/>
      </dsp:txXfrm>
    </dsp:sp>
  </dsp:spTree>
</dsp:drawing>
</file>

<file path=xl/diagrams/drawing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50.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69BAA32-36E2-4F42-97E0-F81244C2B65B}">
      <dsp:nvSpPr>
        <dsp:cNvPr id="0" name=""/>
        <dsp:cNvSpPr/>
      </dsp:nvSpPr>
      <dsp:spPr>
        <a:xfrm>
          <a:off x="0" y="0"/>
          <a:ext cx="1571625" cy="280800"/>
        </a:xfrm>
        <a:prstGeom prst="round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0" tIns="38100" rIns="38100" bIns="38100" numCol="1" spcCol="1270" anchor="ctr" anchorCtr="0">
          <a:noAutofit/>
        </a:bodyPr>
        <a:lstStyle/>
        <a:p>
          <a:pPr lvl="0" algn="l" defTabSz="444500">
            <a:lnSpc>
              <a:spcPct val="90000"/>
            </a:lnSpc>
            <a:spcBef>
              <a:spcPct val="0"/>
            </a:spcBef>
            <a:spcAft>
              <a:spcPct val="35000"/>
            </a:spcAft>
          </a:pPr>
          <a:r>
            <a:rPr lang="ru-RU" sz="1000" kern="1200"/>
            <a:t>НАЗАД В ГЛАВНОЕ МЕНЮ</a:t>
          </a:r>
        </a:p>
      </dsp:txBody>
      <dsp:txXfrm>
        <a:off x="13708" y="13708"/>
        <a:ext cx="1544209" cy="253384"/>
      </dsp:txXfrm>
    </dsp:sp>
  </dsp:spTree>
</dsp:drawing>
</file>

<file path=xl/diagrams/drawing5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69BAA32-36E2-4F42-97E0-F81244C2B65B}">
      <dsp:nvSpPr>
        <dsp:cNvPr id="0" name=""/>
        <dsp:cNvSpPr/>
      </dsp:nvSpPr>
      <dsp:spPr>
        <a:xfrm>
          <a:off x="0" y="0"/>
          <a:ext cx="1571625" cy="280800"/>
        </a:xfrm>
        <a:prstGeom prst="round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0" tIns="38100" rIns="38100" bIns="38100" numCol="1" spcCol="1270" anchor="ctr" anchorCtr="0">
          <a:noAutofit/>
        </a:bodyPr>
        <a:lstStyle/>
        <a:p>
          <a:pPr lvl="0" algn="l" defTabSz="444500">
            <a:lnSpc>
              <a:spcPct val="90000"/>
            </a:lnSpc>
            <a:spcBef>
              <a:spcPct val="0"/>
            </a:spcBef>
            <a:spcAft>
              <a:spcPct val="35000"/>
            </a:spcAft>
          </a:pPr>
          <a:r>
            <a:rPr lang="ru-RU" sz="1000" kern="1200"/>
            <a:t>НАЗАД В ГЛАВНОЕ МЕНЮ</a:t>
          </a:r>
        </a:p>
      </dsp:txBody>
      <dsp:txXfrm>
        <a:off x="13708" y="13708"/>
        <a:ext cx="1544209" cy="253384"/>
      </dsp:txXfrm>
    </dsp:sp>
  </dsp:spTree>
</dsp:drawing>
</file>

<file path=xl/diagrams/drawing5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69BAA32-36E2-4F42-97E0-F81244C2B65B}">
      <dsp:nvSpPr>
        <dsp:cNvPr id="0" name=""/>
        <dsp:cNvSpPr/>
      </dsp:nvSpPr>
      <dsp:spPr>
        <a:xfrm>
          <a:off x="0" y="0"/>
          <a:ext cx="1571625" cy="280800"/>
        </a:xfrm>
        <a:prstGeom prst="round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0" tIns="38100" rIns="38100" bIns="38100" numCol="1" spcCol="1270" anchor="ctr" anchorCtr="0">
          <a:noAutofit/>
        </a:bodyPr>
        <a:lstStyle/>
        <a:p>
          <a:pPr lvl="0" algn="l" defTabSz="444500">
            <a:lnSpc>
              <a:spcPct val="90000"/>
            </a:lnSpc>
            <a:spcBef>
              <a:spcPct val="0"/>
            </a:spcBef>
            <a:spcAft>
              <a:spcPct val="35000"/>
            </a:spcAft>
          </a:pPr>
          <a:r>
            <a:rPr lang="ru-RU" sz="1000" kern="1200"/>
            <a:t>НАЗАД В ГЛАВНОЕ МЕНЮ</a:t>
          </a:r>
        </a:p>
      </dsp:txBody>
      <dsp:txXfrm>
        <a:off x="13708" y="13708"/>
        <a:ext cx="1544209" cy="253384"/>
      </dsp:txXfrm>
    </dsp:sp>
  </dsp:spTree>
</dsp:drawing>
</file>

<file path=xl/diagrams/drawing5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69BAA32-36E2-4F42-97E0-F81244C2B65B}">
      <dsp:nvSpPr>
        <dsp:cNvPr id="0" name=""/>
        <dsp:cNvSpPr/>
      </dsp:nvSpPr>
      <dsp:spPr>
        <a:xfrm>
          <a:off x="0" y="0"/>
          <a:ext cx="1571625" cy="280800"/>
        </a:xfrm>
        <a:prstGeom prst="round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0" tIns="38100" rIns="38100" bIns="38100" numCol="1" spcCol="1270" anchor="ctr" anchorCtr="0">
          <a:noAutofit/>
        </a:bodyPr>
        <a:lstStyle/>
        <a:p>
          <a:pPr lvl="0" algn="l" defTabSz="444500">
            <a:lnSpc>
              <a:spcPct val="90000"/>
            </a:lnSpc>
            <a:spcBef>
              <a:spcPct val="0"/>
            </a:spcBef>
            <a:spcAft>
              <a:spcPct val="35000"/>
            </a:spcAft>
          </a:pPr>
          <a:r>
            <a:rPr lang="ru-RU" sz="1000" kern="1200"/>
            <a:t>НАЗАД В ГЛАВНОЕ МЕНЮ</a:t>
          </a:r>
        </a:p>
      </dsp:txBody>
      <dsp:txXfrm>
        <a:off x="13708" y="13708"/>
        <a:ext cx="1544209" cy="253384"/>
      </dsp:txXfrm>
    </dsp:sp>
  </dsp:spTree>
</dsp:drawing>
</file>

<file path=xl/diagrams/drawing5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69BAA32-36E2-4F42-97E0-F81244C2B65B}">
      <dsp:nvSpPr>
        <dsp:cNvPr id="0" name=""/>
        <dsp:cNvSpPr/>
      </dsp:nvSpPr>
      <dsp:spPr>
        <a:xfrm>
          <a:off x="0" y="0"/>
          <a:ext cx="1571625" cy="280800"/>
        </a:xfrm>
        <a:prstGeom prst="round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0" tIns="38100" rIns="38100" bIns="38100" numCol="1" spcCol="1270" anchor="ctr" anchorCtr="0">
          <a:noAutofit/>
        </a:bodyPr>
        <a:lstStyle/>
        <a:p>
          <a:pPr lvl="0" algn="l" defTabSz="444500">
            <a:lnSpc>
              <a:spcPct val="90000"/>
            </a:lnSpc>
            <a:spcBef>
              <a:spcPct val="0"/>
            </a:spcBef>
            <a:spcAft>
              <a:spcPct val="35000"/>
            </a:spcAft>
          </a:pPr>
          <a:r>
            <a:rPr lang="ru-RU" sz="1000" kern="1200"/>
            <a:t>НАЗАД В ГЛАВНОЕ МЕНЮ</a:t>
          </a:r>
        </a:p>
      </dsp:txBody>
      <dsp:txXfrm>
        <a:off x="13708" y="13708"/>
        <a:ext cx="1544209" cy="253384"/>
      </dsp:txXfrm>
    </dsp:sp>
  </dsp:spTree>
</dsp:drawing>
</file>

<file path=xl/diagrams/drawing5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69BAA32-36E2-4F42-97E0-F81244C2B65B}">
      <dsp:nvSpPr>
        <dsp:cNvPr id="0" name=""/>
        <dsp:cNvSpPr/>
      </dsp:nvSpPr>
      <dsp:spPr>
        <a:xfrm>
          <a:off x="0" y="0"/>
          <a:ext cx="1571625" cy="280800"/>
        </a:xfrm>
        <a:prstGeom prst="round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0" tIns="38100" rIns="38100" bIns="38100" numCol="1" spcCol="1270" anchor="ctr" anchorCtr="0">
          <a:noAutofit/>
        </a:bodyPr>
        <a:lstStyle/>
        <a:p>
          <a:pPr lvl="0" algn="l" defTabSz="444500">
            <a:lnSpc>
              <a:spcPct val="90000"/>
            </a:lnSpc>
            <a:spcBef>
              <a:spcPct val="0"/>
            </a:spcBef>
            <a:spcAft>
              <a:spcPct val="35000"/>
            </a:spcAft>
          </a:pPr>
          <a:r>
            <a:rPr lang="ru-RU" sz="1000" kern="1200"/>
            <a:t>НАЗАД В ГЛАВНОЕ МЕНЮ</a:t>
          </a:r>
        </a:p>
      </dsp:txBody>
      <dsp:txXfrm>
        <a:off x="13708" y="13708"/>
        <a:ext cx="1544209" cy="253384"/>
      </dsp:txXfrm>
    </dsp:sp>
  </dsp:spTree>
</dsp:drawing>
</file>

<file path=xl/diagrams/drawing5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69BAA32-36E2-4F42-97E0-F81244C2B65B}">
      <dsp:nvSpPr>
        <dsp:cNvPr id="0" name=""/>
        <dsp:cNvSpPr/>
      </dsp:nvSpPr>
      <dsp:spPr>
        <a:xfrm>
          <a:off x="0" y="0"/>
          <a:ext cx="1571625" cy="280800"/>
        </a:xfrm>
        <a:prstGeom prst="round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0" tIns="38100" rIns="38100" bIns="38100" numCol="1" spcCol="1270" anchor="ctr" anchorCtr="0">
          <a:noAutofit/>
        </a:bodyPr>
        <a:lstStyle/>
        <a:p>
          <a:pPr lvl="0" algn="l" defTabSz="444500">
            <a:lnSpc>
              <a:spcPct val="90000"/>
            </a:lnSpc>
            <a:spcBef>
              <a:spcPct val="0"/>
            </a:spcBef>
            <a:spcAft>
              <a:spcPct val="35000"/>
            </a:spcAft>
          </a:pPr>
          <a:r>
            <a:rPr lang="ru-RU" sz="1000" kern="1200"/>
            <a:t>НАЗАД В ГЛАВНОЕ МЕНЮ</a:t>
          </a:r>
        </a:p>
      </dsp:txBody>
      <dsp:txXfrm>
        <a:off x="13708" y="13708"/>
        <a:ext cx="1544209" cy="253384"/>
      </dsp:txXfrm>
    </dsp:sp>
  </dsp:spTree>
</dsp:drawing>
</file>

<file path=xl/diagrams/drawing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8.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9.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layout1.xml><?xml version="1.0" encoding="utf-8"?>
<dgm:layoutDef xmlns:dgm="http://schemas.openxmlformats.org/drawingml/2006/diagram" xmlns:a="http://schemas.openxmlformats.org/drawingml/2006/main" uniqueId="urn:microsoft.com/office/officeart/2005/8/layout/vList2">
  <dgm:title val=""/>
  <dgm:desc val=""/>
  <dgm:catLst>
    <dgm:cat type="list" pri="3000"/>
    <dgm:cat type="convert" pri="1000"/>
  </dgm:catLst>
  <dgm:sampData>
    <dgm:dataModel>
      <dgm:ptLst>
        <dgm:pt modelId="0" type="doc"/>
        <dgm:pt modelId="1">
          <dgm:prSet phldr="1"/>
        </dgm:pt>
        <dgm:pt modelId="11">
          <dgm:prSet phldr="1"/>
        </dgm:pt>
        <dgm:pt modelId="2">
          <dgm:prSet phldr="1"/>
        </dgm:pt>
        <dgm:pt modelId="21">
          <dgm:prSet phldr="1"/>
        </dgm:pt>
      </dgm:ptLst>
      <dgm:cxnLst>
        <dgm:cxn modelId="4" srcId="0" destId="1" srcOrd="0" destOrd="0"/>
        <dgm:cxn modelId="5" srcId="0" destId="2" srcOrd="1" destOrd="0"/>
        <dgm:cxn modelId="12" srcId="1" destId="11" srcOrd="0" destOrd="0"/>
        <dgm:cxn modelId="23" srcId="2" destId="21"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animLvl val="lvl"/>
      <dgm:resizeHandles val="exact"/>
    </dgm:varLst>
    <dgm:alg type="lin">
      <dgm:param type="linDir" val="fromT"/>
      <dgm:param type="vertAlign" val="mid"/>
    </dgm:alg>
    <dgm:shape xmlns:r="http://schemas.openxmlformats.org/officeDocument/2006/relationships" r:blip="">
      <dgm:adjLst/>
    </dgm:shape>
    <dgm:presOf/>
    <dgm:constrLst>
      <dgm:constr type="w" for="ch" forName="parentText" refType="w"/>
      <dgm:constr type="h" for="ch" forName="parentText" refType="primFontSz" refFor="ch" refForName="parentText" fact="0.52"/>
      <dgm:constr type="w" for="ch" forName="childText" refType="w"/>
      <dgm:constr type="h" for="ch" forName="childText" refType="primFontSz" refFor="ch" refForName="parentText" fact="0.46"/>
      <dgm:constr type="h" for="ch" forName="parentText" op="equ"/>
      <dgm:constr type="primFontSz" for="ch" forName="parentText" op="equ" val="65"/>
      <dgm:constr type="primFontSz" for="ch" forName="childText" refType="primFontSz" refFor="ch" refForName="parentText" op="equ"/>
      <dgm:constr type="h" for="ch" forName="spacer" refType="primFontSz" refFor="ch" refForName="parentText" fact="0.08"/>
    </dgm:constrLst>
    <dgm:ruleLst>
      <dgm:rule type="primFontSz" for="ch" forName="parentText" val="5" fact="NaN" max="NaN"/>
    </dgm:ruleLst>
    <dgm:forEach name="Name0" axis="ch" ptType="node">
      <dgm:layoutNode name="parentText" styleLbl="node1">
        <dgm:varLst>
          <dgm:chMax val="0"/>
          <dgm:bulletEnabled val="1"/>
        </dgm:varLst>
        <dgm:alg type="tx">
          <dgm:param type="parTxLTRAlign" val="l"/>
          <dgm:param type="parTxRTLAlign" val="r"/>
        </dgm:alg>
        <dgm:shape xmlns:r="http://schemas.openxmlformats.org/officeDocument/2006/relationships" type="roundRect" r:blip="">
          <dgm:adjLst/>
        </dgm:shape>
        <dgm:presOf axis="self"/>
        <dgm:constrLst>
          <dgm:constr type="tMarg" refType="primFontSz" fact="0.3"/>
          <dgm:constr type="bMarg" refType="primFontSz" fact="0.3"/>
          <dgm:constr type="lMarg" refType="primFontSz" fact="0.3"/>
          <dgm:constr type="rMarg" refType="primFontSz" fact="0.3"/>
        </dgm:constrLst>
        <dgm:ruleLst>
          <dgm:rule type="h" val="INF" fact="NaN" max="NaN"/>
        </dgm:ruleLst>
      </dgm:layoutNode>
      <dgm:choose name="Name1">
        <dgm:if name="Name2" axis="ch" ptType="node" func="cnt" op="gte" val="1">
          <dgm:layoutNode name="childText" styleLbl="revTx">
            <dgm:varLst>
              <dgm:bulletEnabled val="1"/>
            </dgm:varLst>
            <dgm:alg type="tx">
              <dgm:param type="stBulletLvl" val="1"/>
              <dgm:param type="lnSpAfChP" val="20"/>
            </dgm:alg>
            <dgm:shape xmlns:r="http://schemas.openxmlformats.org/officeDocument/2006/relationships" type="rect" r:blip="">
              <dgm:adjLst/>
            </dgm:shape>
            <dgm:presOf axis="des" ptType="node"/>
            <dgm:constrLst>
              <dgm:constr type="tMarg" refType="primFontSz" fact="0.1"/>
              <dgm:constr type="bMarg" refType="primFontSz" fact="0.1"/>
              <dgm:constr type="lMarg" refType="w" fact="0.09"/>
            </dgm:constrLst>
            <dgm:ruleLst>
              <dgm:rule type="h" val="INF" fact="NaN" max="NaN"/>
            </dgm:ruleLst>
          </dgm:layoutNode>
        </dgm:if>
        <dgm:else name="Name3">
          <dgm:choose name="Name4">
            <dgm:if name="Name5" axis="par ch" ptType="doc node" func="cnt" op="gte" val="2">
              <dgm:forEach name="Name6" axis="followSib" ptType="sibTrans" cnt="1">
                <dgm:layoutNode name="spacer">
                  <dgm:alg type="sp"/>
                  <dgm:shape xmlns:r="http://schemas.openxmlformats.org/officeDocument/2006/relationships" r:blip="">
                    <dgm:adjLst/>
                  </dgm:shape>
                  <dgm:presOf/>
                  <dgm:constrLst/>
                  <dgm:ruleLst/>
                </dgm:layoutNode>
              </dgm:forEach>
            </dgm:if>
            <dgm:else name="Name7"/>
          </dgm:choose>
        </dgm:else>
      </dgm:choose>
    </dgm:forEach>
  </dgm:layoutNode>
</dgm:layoutDef>
</file>

<file path=xl/diagrams/layout10.xml><?xml version="1.0" encoding="utf-8"?>
<dgm:layoutDef xmlns:dgm="http://schemas.openxmlformats.org/drawingml/2006/diagram" xmlns:a="http://schemas.openxmlformats.org/drawingml/2006/main" uniqueId="urn:microsoft.com/office/officeart/2005/8/layout/vList2">
  <dgm:title val=""/>
  <dgm:desc val=""/>
  <dgm:catLst>
    <dgm:cat type="list" pri="3000"/>
    <dgm:cat type="convert" pri="1000"/>
  </dgm:catLst>
  <dgm:sampData>
    <dgm:dataModel>
      <dgm:ptLst>
        <dgm:pt modelId="0" type="doc"/>
        <dgm:pt modelId="1">
          <dgm:prSet phldr="1"/>
        </dgm:pt>
        <dgm:pt modelId="11">
          <dgm:prSet phldr="1"/>
        </dgm:pt>
        <dgm:pt modelId="2">
          <dgm:prSet phldr="1"/>
        </dgm:pt>
        <dgm:pt modelId="21">
          <dgm:prSet phldr="1"/>
        </dgm:pt>
      </dgm:ptLst>
      <dgm:cxnLst>
        <dgm:cxn modelId="4" srcId="0" destId="1" srcOrd="0" destOrd="0"/>
        <dgm:cxn modelId="5" srcId="0" destId="2" srcOrd="1" destOrd="0"/>
        <dgm:cxn modelId="12" srcId="1" destId="11" srcOrd="0" destOrd="0"/>
        <dgm:cxn modelId="23" srcId="2" destId="21"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animLvl val="lvl"/>
      <dgm:resizeHandles val="exact"/>
    </dgm:varLst>
    <dgm:alg type="lin">
      <dgm:param type="linDir" val="fromT"/>
      <dgm:param type="vertAlign" val="mid"/>
    </dgm:alg>
    <dgm:shape xmlns:r="http://schemas.openxmlformats.org/officeDocument/2006/relationships" r:blip="">
      <dgm:adjLst/>
    </dgm:shape>
    <dgm:presOf/>
    <dgm:constrLst>
      <dgm:constr type="w" for="ch" forName="parentText" refType="w"/>
      <dgm:constr type="h" for="ch" forName="parentText" refType="primFontSz" refFor="ch" refForName="parentText" fact="0.52"/>
      <dgm:constr type="w" for="ch" forName="childText" refType="w"/>
      <dgm:constr type="h" for="ch" forName="childText" refType="primFontSz" refFor="ch" refForName="parentText" fact="0.46"/>
      <dgm:constr type="h" for="ch" forName="parentText" op="equ"/>
      <dgm:constr type="primFontSz" for="ch" forName="parentText" op="equ" val="65"/>
      <dgm:constr type="primFontSz" for="ch" forName="childText" refType="primFontSz" refFor="ch" refForName="parentText" op="equ"/>
      <dgm:constr type="h" for="ch" forName="spacer" refType="primFontSz" refFor="ch" refForName="parentText" fact="0.08"/>
    </dgm:constrLst>
    <dgm:ruleLst>
      <dgm:rule type="primFontSz" for="ch" forName="parentText" val="5" fact="NaN" max="NaN"/>
    </dgm:ruleLst>
    <dgm:forEach name="Name0" axis="ch" ptType="node">
      <dgm:layoutNode name="parentText" styleLbl="node1">
        <dgm:varLst>
          <dgm:chMax val="0"/>
          <dgm:bulletEnabled val="1"/>
        </dgm:varLst>
        <dgm:alg type="tx">
          <dgm:param type="parTxLTRAlign" val="l"/>
          <dgm:param type="parTxRTLAlign" val="r"/>
        </dgm:alg>
        <dgm:shape xmlns:r="http://schemas.openxmlformats.org/officeDocument/2006/relationships" type="roundRect" r:blip="">
          <dgm:adjLst/>
        </dgm:shape>
        <dgm:presOf axis="self"/>
        <dgm:constrLst>
          <dgm:constr type="tMarg" refType="primFontSz" fact="0.3"/>
          <dgm:constr type="bMarg" refType="primFontSz" fact="0.3"/>
          <dgm:constr type="lMarg" refType="primFontSz" fact="0.3"/>
          <dgm:constr type="rMarg" refType="primFontSz" fact="0.3"/>
        </dgm:constrLst>
        <dgm:ruleLst>
          <dgm:rule type="h" val="INF" fact="NaN" max="NaN"/>
        </dgm:ruleLst>
      </dgm:layoutNode>
      <dgm:choose name="Name1">
        <dgm:if name="Name2" axis="ch" ptType="node" func="cnt" op="gte" val="1">
          <dgm:layoutNode name="childText" styleLbl="revTx">
            <dgm:varLst>
              <dgm:bulletEnabled val="1"/>
            </dgm:varLst>
            <dgm:alg type="tx">
              <dgm:param type="stBulletLvl" val="1"/>
              <dgm:param type="lnSpAfChP" val="20"/>
            </dgm:alg>
            <dgm:shape xmlns:r="http://schemas.openxmlformats.org/officeDocument/2006/relationships" type="rect" r:blip="">
              <dgm:adjLst/>
            </dgm:shape>
            <dgm:presOf axis="des" ptType="node"/>
            <dgm:constrLst>
              <dgm:constr type="tMarg" refType="primFontSz" fact="0.1"/>
              <dgm:constr type="bMarg" refType="primFontSz" fact="0.1"/>
              <dgm:constr type="lMarg" refType="w" fact="0.09"/>
            </dgm:constrLst>
            <dgm:ruleLst>
              <dgm:rule type="h" val="INF" fact="NaN" max="NaN"/>
            </dgm:ruleLst>
          </dgm:layoutNode>
        </dgm:if>
        <dgm:else name="Name3">
          <dgm:choose name="Name4">
            <dgm:if name="Name5" axis="par ch" ptType="doc node" func="cnt" op="gte" val="2">
              <dgm:forEach name="Name6" axis="followSib" ptType="sibTrans" cnt="1">
                <dgm:layoutNode name="spacer">
                  <dgm:alg type="sp"/>
                  <dgm:shape xmlns:r="http://schemas.openxmlformats.org/officeDocument/2006/relationships" r:blip="">
                    <dgm:adjLst/>
                  </dgm:shape>
                  <dgm:presOf/>
                  <dgm:constrLst/>
                  <dgm:ruleLst/>
                </dgm:layoutNode>
              </dgm:forEach>
            </dgm:if>
            <dgm:else name="Name7"/>
          </dgm:choose>
        </dgm:else>
      </dgm:choose>
    </dgm:forEach>
  </dgm:layoutNode>
</dgm:layoutDef>
</file>

<file path=xl/diagrams/layout11.xml><?xml version="1.0" encoding="utf-8"?>
<dgm:layoutDef xmlns:dgm="http://schemas.openxmlformats.org/drawingml/2006/diagram" xmlns:a="http://schemas.openxmlformats.org/drawingml/2006/main" uniqueId="urn:microsoft.com/office/officeart/2005/8/layout/vList2">
  <dgm:title val=""/>
  <dgm:desc val=""/>
  <dgm:catLst>
    <dgm:cat type="list" pri="3000"/>
    <dgm:cat type="convert" pri="1000"/>
  </dgm:catLst>
  <dgm:sampData>
    <dgm:dataModel>
      <dgm:ptLst>
        <dgm:pt modelId="0" type="doc"/>
        <dgm:pt modelId="1">
          <dgm:prSet phldr="1"/>
        </dgm:pt>
        <dgm:pt modelId="11">
          <dgm:prSet phldr="1"/>
        </dgm:pt>
        <dgm:pt modelId="2">
          <dgm:prSet phldr="1"/>
        </dgm:pt>
        <dgm:pt modelId="21">
          <dgm:prSet phldr="1"/>
        </dgm:pt>
      </dgm:ptLst>
      <dgm:cxnLst>
        <dgm:cxn modelId="4" srcId="0" destId="1" srcOrd="0" destOrd="0"/>
        <dgm:cxn modelId="5" srcId="0" destId="2" srcOrd="1" destOrd="0"/>
        <dgm:cxn modelId="12" srcId="1" destId="11" srcOrd="0" destOrd="0"/>
        <dgm:cxn modelId="23" srcId="2" destId="21"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animLvl val="lvl"/>
      <dgm:resizeHandles val="exact"/>
    </dgm:varLst>
    <dgm:alg type="lin">
      <dgm:param type="linDir" val="fromT"/>
      <dgm:param type="vertAlign" val="mid"/>
    </dgm:alg>
    <dgm:shape xmlns:r="http://schemas.openxmlformats.org/officeDocument/2006/relationships" r:blip="">
      <dgm:adjLst/>
    </dgm:shape>
    <dgm:presOf/>
    <dgm:constrLst>
      <dgm:constr type="w" for="ch" forName="parentText" refType="w"/>
      <dgm:constr type="h" for="ch" forName="parentText" refType="primFontSz" refFor="ch" refForName="parentText" fact="0.52"/>
      <dgm:constr type="w" for="ch" forName="childText" refType="w"/>
      <dgm:constr type="h" for="ch" forName="childText" refType="primFontSz" refFor="ch" refForName="parentText" fact="0.46"/>
      <dgm:constr type="h" for="ch" forName="parentText" op="equ"/>
      <dgm:constr type="primFontSz" for="ch" forName="parentText" op="equ" val="65"/>
      <dgm:constr type="primFontSz" for="ch" forName="childText" refType="primFontSz" refFor="ch" refForName="parentText" op="equ"/>
      <dgm:constr type="h" for="ch" forName="spacer" refType="primFontSz" refFor="ch" refForName="parentText" fact="0.08"/>
    </dgm:constrLst>
    <dgm:ruleLst>
      <dgm:rule type="primFontSz" for="ch" forName="parentText" val="5" fact="NaN" max="NaN"/>
    </dgm:ruleLst>
    <dgm:forEach name="Name0" axis="ch" ptType="node">
      <dgm:layoutNode name="parentText" styleLbl="node1">
        <dgm:varLst>
          <dgm:chMax val="0"/>
          <dgm:bulletEnabled val="1"/>
        </dgm:varLst>
        <dgm:alg type="tx">
          <dgm:param type="parTxLTRAlign" val="l"/>
          <dgm:param type="parTxRTLAlign" val="r"/>
        </dgm:alg>
        <dgm:shape xmlns:r="http://schemas.openxmlformats.org/officeDocument/2006/relationships" type="roundRect" r:blip="">
          <dgm:adjLst/>
        </dgm:shape>
        <dgm:presOf axis="self"/>
        <dgm:constrLst>
          <dgm:constr type="tMarg" refType="primFontSz" fact="0.3"/>
          <dgm:constr type="bMarg" refType="primFontSz" fact="0.3"/>
          <dgm:constr type="lMarg" refType="primFontSz" fact="0.3"/>
          <dgm:constr type="rMarg" refType="primFontSz" fact="0.3"/>
        </dgm:constrLst>
        <dgm:ruleLst>
          <dgm:rule type="h" val="INF" fact="NaN" max="NaN"/>
        </dgm:ruleLst>
      </dgm:layoutNode>
      <dgm:choose name="Name1">
        <dgm:if name="Name2" axis="ch" ptType="node" func="cnt" op="gte" val="1">
          <dgm:layoutNode name="childText" styleLbl="revTx">
            <dgm:varLst>
              <dgm:bulletEnabled val="1"/>
            </dgm:varLst>
            <dgm:alg type="tx">
              <dgm:param type="stBulletLvl" val="1"/>
              <dgm:param type="lnSpAfChP" val="20"/>
            </dgm:alg>
            <dgm:shape xmlns:r="http://schemas.openxmlformats.org/officeDocument/2006/relationships" type="rect" r:blip="">
              <dgm:adjLst/>
            </dgm:shape>
            <dgm:presOf axis="des" ptType="node"/>
            <dgm:constrLst>
              <dgm:constr type="tMarg" refType="primFontSz" fact="0.1"/>
              <dgm:constr type="bMarg" refType="primFontSz" fact="0.1"/>
              <dgm:constr type="lMarg" refType="w" fact="0.09"/>
            </dgm:constrLst>
            <dgm:ruleLst>
              <dgm:rule type="h" val="INF" fact="NaN" max="NaN"/>
            </dgm:ruleLst>
          </dgm:layoutNode>
        </dgm:if>
        <dgm:else name="Name3">
          <dgm:choose name="Name4">
            <dgm:if name="Name5" axis="par ch" ptType="doc node" func="cnt" op="gte" val="2">
              <dgm:forEach name="Name6" axis="followSib" ptType="sibTrans" cnt="1">
                <dgm:layoutNode name="spacer">
                  <dgm:alg type="sp"/>
                  <dgm:shape xmlns:r="http://schemas.openxmlformats.org/officeDocument/2006/relationships" r:blip="">
                    <dgm:adjLst/>
                  </dgm:shape>
                  <dgm:presOf/>
                  <dgm:constrLst/>
                  <dgm:ruleLst/>
                </dgm:layoutNode>
              </dgm:forEach>
            </dgm:if>
            <dgm:else name="Name7"/>
          </dgm:choose>
        </dgm:else>
      </dgm:choose>
    </dgm:forEach>
  </dgm:layoutNode>
</dgm:layoutDef>
</file>

<file path=xl/diagrams/layout12.xml><?xml version="1.0" encoding="utf-8"?>
<dgm:layoutDef xmlns:dgm="http://schemas.openxmlformats.org/drawingml/2006/diagram" xmlns:a="http://schemas.openxmlformats.org/drawingml/2006/main" uniqueId="urn:microsoft.com/office/officeart/2005/8/layout/vList2">
  <dgm:title val=""/>
  <dgm:desc val=""/>
  <dgm:catLst>
    <dgm:cat type="list" pri="3000"/>
    <dgm:cat type="convert" pri="1000"/>
  </dgm:catLst>
  <dgm:sampData>
    <dgm:dataModel>
      <dgm:ptLst>
        <dgm:pt modelId="0" type="doc"/>
        <dgm:pt modelId="1">
          <dgm:prSet phldr="1"/>
        </dgm:pt>
        <dgm:pt modelId="11">
          <dgm:prSet phldr="1"/>
        </dgm:pt>
        <dgm:pt modelId="2">
          <dgm:prSet phldr="1"/>
        </dgm:pt>
        <dgm:pt modelId="21">
          <dgm:prSet phldr="1"/>
        </dgm:pt>
      </dgm:ptLst>
      <dgm:cxnLst>
        <dgm:cxn modelId="4" srcId="0" destId="1" srcOrd="0" destOrd="0"/>
        <dgm:cxn modelId="5" srcId="0" destId="2" srcOrd="1" destOrd="0"/>
        <dgm:cxn modelId="12" srcId="1" destId="11" srcOrd="0" destOrd="0"/>
        <dgm:cxn modelId="23" srcId="2" destId="21"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animLvl val="lvl"/>
      <dgm:resizeHandles val="exact"/>
    </dgm:varLst>
    <dgm:alg type="lin">
      <dgm:param type="linDir" val="fromT"/>
      <dgm:param type="vertAlign" val="mid"/>
    </dgm:alg>
    <dgm:shape xmlns:r="http://schemas.openxmlformats.org/officeDocument/2006/relationships" r:blip="">
      <dgm:adjLst/>
    </dgm:shape>
    <dgm:presOf/>
    <dgm:constrLst>
      <dgm:constr type="w" for="ch" forName="parentText" refType="w"/>
      <dgm:constr type="h" for="ch" forName="parentText" refType="primFontSz" refFor="ch" refForName="parentText" fact="0.52"/>
      <dgm:constr type="w" for="ch" forName="childText" refType="w"/>
      <dgm:constr type="h" for="ch" forName="childText" refType="primFontSz" refFor="ch" refForName="parentText" fact="0.46"/>
      <dgm:constr type="h" for="ch" forName="parentText" op="equ"/>
      <dgm:constr type="primFontSz" for="ch" forName="parentText" op="equ" val="65"/>
      <dgm:constr type="primFontSz" for="ch" forName="childText" refType="primFontSz" refFor="ch" refForName="parentText" op="equ"/>
      <dgm:constr type="h" for="ch" forName="spacer" refType="primFontSz" refFor="ch" refForName="parentText" fact="0.08"/>
    </dgm:constrLst>
    <dgm:ruleLst>
      <dgm:rule type="primFontSz" for="ch" forName="parentText" val="5" fact="NaN" max="NaN"/>
    </dgm:ruleLst>
    <dgm:forEach name="Name0" axis="ch" ptType="node">
      <dgm:layoutNode name="parentText" styleLbl="node1">
        <dgm:varLst>
          <dgm:chMax val="0"/>
          <dgm:bulletEnabled val="1"/>
        </dgm:varLst>
        <dgm:alg type="tx">
          <dgm:param type="parTxLTRAlign" val="l"/>
          <dgm:param type="parTxRTLAlign" val="r"/>
        </dgm:alg>
        <dgm:shape xmlns:r="http://schemas.openxmlformats.org/officeDocument/2006/relationships" type="roundRect" r:blip="">
          <dgm:adjLst/>
        </dgm:shape>
        <dgm:presOf axis="self"/>
        <dgm:constrLst>
          <dgm:constr type="tMarg" refType="primFontSz" fact="0.3"/>
          <dgm:constr type="bMarg" refType="primFontSz" fact="0.3"/>
          <dgm:constr type="lMarg" refType="primFontSz" fact="0.3"/>
          <dgm:constr type="rMarg" refType="primFontSz" fact="0.3"/>
        </dgm:constrLst>
        <dgm:ruleLst>
          <dgm:rule type="h" val="INF" fact="NaN" max="NaN"/>
        </dgm:ruleLst>
      </dgm:layoutNode>
      <dgm:choose name="Name1">
        <dgm:if name="Name2" axis="ch" ptType="node" func="cnt" op="gte" val="1">
          <dgm:layoutNode name="childText" styleLbl="revTx">
            <dgm:varLst>
              <dgm:bulletEnabled val="1"/>
            </dgm:varLst>
            <dgm:alg type="tx">
              <dgm:param type="stBulletLvl" val="1"/>
              <dgm:param type="lnSpAfChP" val="20"/>
            </dgm:alg>
            <dgm:shape xmlns:r="http://schemas.openxmlformats.org/officeDocument/2006/relationships" type="rect" r:blip="">
              <dgm:adjLst/>
            </dgm:shape>
            <dgm:presOf axis="des" ptType="node"/>
            <dgm:constrLst>
              <dgm:constr type="tMarg" refType="primFontSz" fact="0.1"/>
              <dgm:constr type="bMarg" refType="primFontSz" fact="0.1"/>
              <dgm:constr type="lMarg" refType="w" fact="0.09"/>
            </dgm:constrLst>
            <dgm:ruleLst>
              <dgm:rule type="h" val="INF" fact="NaN" max="NaN"/>
            </dgm:ruleLst>
          </dgm:layoutNode>
        </dgm:if>
        <dgm:else name="Name3">
          <dgm:choose name="Name4">
            <dgm:if name="Name5" axis="par ch" ptType="doc node" func="cnt" op="gte" val="2">
              <dgm:forEach name="Name6" axis="followSib" ptType="sibTrans" cnt="1">
                <dgm:layoutNode name="spacer">
                  <dgm:alg type="sp"/>
                  <dgm:shape xmlns:r="http://schemas.openxmlformats.org/officeDocument/2006/relationships" r:blip="">
                    <dgm:adjLst/>
                  </dgm:shape>
                  <dgm:presOf/>
                  <dgm:constrLst/>
                  <dgm:ruleLst/>
                </dgm:layoutNode>
              </dgm:forEach>
            </dgm:if>
            <dgm:else name="Name7"/>
          </dgm:choose>
        </dgm:else>
      </dgm:choose>
    </dgm:forEach>
  </dgm:layoutNode>
</dgm:layoutDef>
</file>

<file path=xl/diagrams/layout13.xml><?xml version="1.0" encoding="utf-8"?>
<dgm:layoutDef xmlns:dgm="http://schemas.openxmlformats.org/drawingml/2006/diagram" xmlns:a="http://schemas.openxmlformats.org/drawingml/2006/main" uniqueId="urn:microsoft.com/office/officeart/2005/8/layout/vList2">
  <dgm:title val=""/>
  <dgm:desc val=""/>
  <dgm:catLst>
    <dgm:cat type="list" pri="3000"/>
    <dgm:cat type="convert" pri="1000"/>
  </dgm:catLst>
  <dgm:sampData>
    <dgm:dataModel>
      <dgm:ptLst>
        <dgm:pt modelId="0" type="doc"/>
        <dgm:pt modelId="1">
          <dgm:prSet phldr="1"/>
        </dgm:pt>
        <dgm:pt modelId="11">
          <dgm:prSet phldr="1"/>
        </dgm:pt>
        <dgm:pt modelId="2">
          <dgm:prSet phldr="1"/>
        </dgm:pt>
        <dgm:pt modelId="21">
          <dgm:prSet phldr="1"/>
        </dgm:pt>
      </dgm:ptLst>
      <dgm:cxnLst>
        <dgm:cxn modelId="4" srcId="0" destId="1" srcOrd="0" destOrd="0"/>
        <dgm:cxn modelId="5" srcId="0" destId="2" srcOrd="1" destOrd="0"/>
        <dgm:cxn modelId="12" srcId="1" destId="11" srcOrd="0" destOrd="0"/>
        <dgm:cxn modelId="23" srcId="2" destId="21"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animLvl val="lvl"/>
      <dgm:resizeHandles val="exact"/>
    </dgm:varLst>
    <dgm:alg type="lin">
      <dgm:param type="linDir" val="fromT"/>
      <dgm:param type="vertAlign" val="mid"/>
    </dgm:alg>
    <dgm:shape xmlns:r="http://schemas.openxmlformats.org/officeDocument/2006/relationships" r:blip="">
      <dgm:adjLst/>
    </dgm:shape>
    <dgm:presOf/>
    <dgm:constrLst>
      <dgm:constr type="w" for="ch" forName="parentText" refType="w"/>
      <dgm:constr type="h" for="ch" forName="parentText" refType="primFontSz" refFor="ch" refForName="parentText" fact="0.52"/>
      <dgm:constr type="w" for="ch" forName="childText" refType="w"/>
      <dgm:constr type="h" for="ch" forName="childText" refType="primFontSz" refFor="ch" refForName="parentText" fact="0.46"/>
      <dgm:constr type="h" for="ch" forName="parentText" op="equ"/>
      <dgm:constr type="primFontSz" for="ch" forName="parentText" op="equ" val="65"/>
      <dgm:constr type="primFontSz" for="ch" forName="childText" refType="primFontSz" refFor="ch" refForName="parentText" op="equ"/>
      <dgm:constr type="h" for="ch" forName="spacer" refType="primFontSz" refFor="ch" refForName="parentText" fact="0.08"/>
    </dgm:constrLst>
    <dgm:ruleLst>
      <dgm:rule type="primFontSz" for="ch" forName="parentText" val="5" fact="NaN" max="NaN"/>
    </dgm:ruleLst>
    <dgm:forEach name="Name0" axis="ch" ptType="node">
      <dgm:layoutNode name="parentText" styleLbl="node1">
        <dgm:varLst>
          <dgm:chMax val="0"/>
          <dgm:bulletEnabled val="1"/>
        </dgm:varLst>
        <dgm:alg type="tx">
          <dgm:param type="parTxLTRAlign" val="l"/>
          <dgm:param type="parTxRTLAlign" val="r"/>
        </dgm:alg>
        <dgm:shape xmlns:r="http://schemas.openxmlformats.org/officeDocument/2006/relationships" type="roundRect" r:blip="">
          <dgm:adjLst/>
        </dgm:shape>
        <dgm:presOf axis="self"/>
        <dgm:constrLst>
          <dgm:constr type="tMarg" refType="primFontSz" fact="0.3"/>
          <dgm:constr type="bMarg" refType="primFontSz" fact="0.3"/>
          <dgm:constr type="lMarg" refType="primFontSz" fact="0.3"/>
          <dgm:constr type="rMarg" refType="primFontSz" fact="0.3"/>
        </dgm:constrLst>
        <dgm:ruleLst>
          <dgm:rule type="h" val="INF" fact="NaN" max="NaN"/>
        </dgm:ruleLst>
      </dgm:layoutNode>
      <dgm:choose name="Name1">
        <dgm:if name="Name2" axis="ch" ptType="node" func="cnt" op="gte" val="1">
          <dgm:layoutNode name="childText" styleLbl="revTx">
            <dgm:varLst>
              <dgm:bulletEnabled val="1"/>
            </dgm:varLst>
            <dgm:alg type="tx">
              <dgm:param type="stBulletLvl" val="1"/>
              <dgm:param type="lnSpAfChP" val="20"/>
            </dgm:alg>
            <dgm:shape xmlns:r="http://schemas.openxmlformats.org/officeDocument/2006/relationships" type="rect" r:blip="">
              <dgm:adjLst/>
            </dgm:shape>
            <dgm:presOf axis="des" ptType="node"/>
            <dgm:constrLst>
              <dgm:constr type="tMarg" refType="primFontSz" fact="0.1"/>
              <dgm:constr type="bMarg" refType="primFontSz" fact="0.1"/>
              <dgm:constr type="lMarg" refType="w" fact="0.09"/>
            </dgm:constrLst>
            <dgm:ruleLst>
              <dgm:rule type="h" val="INF" fact="NaN" max="NaN"/>
            </dgm:ruleLst>
          </dgm:layoutNode>
        </dgm:if>
        <dgm:else name="Name3">
          <dgm:choose name="Name4">
            <dgm:if name="Name5" axis="par ch" ptType="doc node" func="cnt" op="gte" val="2">
              <dgm:forEach name="Name6" axis="followSib" ptType="sibTrans" cnt="1">
                <dgm:layoutNode name="spacer">
                  <dgm:alg type="sp"/>
                  <dgm:shape xmlns:r="http://schemas.openxmlformats.org/officeDocument/2006/relationships" r:blip="">
                    <dgm:adjLst/>
                  </dgm:shape>
                  <dgm:presOf/>
                  <dgm:constrLst/>
                  <dgm:ruleLst/>
                </dgm:layoutNode>
              </dgm:forEach>
            </dgm:if>
            <dgm:else name="Name7"/>
          </dgm:choose>
        </dgm:else>
      </dgm:choose>
    </dgm:forEach>
  </dgm:layoutNode>
</dgm:layoutDef>
</file>

<file path=xl/diagrams/layout14.xml><?xml version="1.0" encoding="utf-8"?>
<dgm:layoutDef xmlns:dgm="http://schemas.openxmlformats.org/drawingml/2006/diagram" xmlns:a="http://schemas.openxmlformats.org/drawingml/2006/main" uniqueId="urn:microsoft.com/office/officeart/2005/8/layout/vList2">
  <dgm:title val=""/>
  <dgm:desc val=""/>
  <dgm:catLst>
    <dgm:cat type="list" pri="3000"/>
    <dgm:cat type="convert" pri="1000"/>
  </dgm:catLst>
  <dgm:sampData>
    <dgm:dataModel>
      <dgm:ptLst>
        <dgm:pt modelId="0" type="doc"/>
        <dgm:pt modelId="1">
          <dgm:prSet phldr="1"/>
        </dgm:pt>
        <dgm:pt modelId="11">
          <dgm:prSet phldr="1"/>
        </dgm:pt>
        <dgm:pt modelId="2">
          <dgm:prSet phldr="1"/>
        </dgm:pt>
        <dgm:pt modelId="21">
          <dgm:prSet phldr="1"/>
        </dgm:pt>
      </dgm:ptLst>
      <dgm:cxnLst>
        <dgm:cxn modelId="4" srcId="0" destId="1" srcOrd="0" destOrd="0"/>
        <dgm:cxn modelId="5" srcId="0" destId="2" srcOrd="1" destOrd="0"/>
        <dgm:cxn modelId="12" srcId="1" destId="11" srcOrd="0" destOrd="0"/>
        <dgm:cxn modelId="23" srcId="2" destId="21"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animLvl val="lvl"/>
      <dgm:resizeHandles val="exact"/>
    </dgm:varLst>
    <dgm:alg type="lin">
      <dgm:param type="linDir" val="fromT"/>
      <dgm:param type="vertAlign" val="mid"/>
    </dgm:alg>
    <dgm:shape xmlns:r="http://schemas.openxmlformats.org/officeDocument/2006/relationships" r:blip="">
      <dgm:adjLst/>
    </dgm:shape>
    <dgm:presOf/>
    <dgm:constrLst>
      <dgm:constr type="w" for="ch" forName="parentText" refType="w"/>
      <dgm:constr type="h" for="ch" forName="parentText" refType="primFontSz" refFor="ch" refForName="parentText" fact="0.52"/>
      <dgm:constr type="w" for="ch" forName="childText" refType="w"/>
      <dgm:constr type="h" for="ch" forName="childText" refType="primFontSz" refFor="ch" refForName="parentText" fact="0.46"/>
      <dgm:constr type="h" for="ch" forName="parentText" op="equ"/>
      <dgm:constr type="primFontSz" for="ch" forName="parentText" op="equ" val="65"/>
      <dgm:constr type="primFontSz" for="ch" forName="childText" refType="primFontSz" refFor="ch" refForName="parentText" op="equ"/>
      <dgm:constr type="h" for="ch" forName="spacer" refType="primFontSz" refFor="ch" refForName="parentText" fact="0.08"/>
    </dgm:constrLst>
    <dgm:ruleLst>
      <dgm:rule type="primFontSz" for="ch" forName="parentText" val="5" fact="NaN" max="NaN"/>
    </dgm:ruleLst>
    <dgm:forEach name="Name0" axis="ch" ptType="node">
      <dgm:layoutNode name="parentText" styleLbl="node1">
        <dgm:varLst>
          <dgm:chMax val="0"/>
          <dgm:bulletEnabled val="1"/>
        </dgm:varLst>
        <dgm:alg type="tx">
          <dgm:param type="parTxLTRAlign" val="l"/>
          <dgm:param type="parTxRTLAlign" val="r"/>
        </dgm:alg>
        <dgm:shape xmlns:r="http://schemas.openxmlformats.org/officeDocument/2006/relationships" type="roundRect" r:blip="">
          <dgm:adjLst/>
        </dgm:shape>
        <dgm:presOf axis="self"/>
        <dgm:constrLst>
          <dgm:constr type="tMarg" refType="primFontSz" fact="0.3"/>
          <dgm:constr type="bMarg" refType="primFontSz" fact="0.3"/>
          <dgm:constr type="lMarg" refType="primFontSz" fact="0.3"/>
          <dgm:constr type="rMarg" refType="primFontSz" fact="0.3"/>
        </dgm:constrLst>
        <dgm:ruleLst>
          <dgm:rule type="h" val="INF" fact="NaN" max="NaN"/>
        </dgm:ruleLst>
      </dgm:layoutNode>
      <dgm:choose name="Name1">
        <dgm:if name="Name2" axis="ch" ptType="node" func="cnt" op="gte" val="1">
          <dgm:layoutNode name="childText" styleLbl="revTx">
            <dgm:varLst>
              <dgm:bulletEnabled val="1"/>
            </dgm:varLst>
            <dgm:alg type="tx">
              <dgm:param type="stBulletLvl" val="1"/>
              <dgm:param type="lnSpAfChP" val="20"/>
            </dgm:alg>
            <dgm:shape xmlns:r="http://schemas.openxmlformats.org/officeDocument/2006/relationships" type="rect" r:blip="">
              <dgm:adjLst/>
            </dgm:shape>
            <dgm:presOf axis="des" ptType="node"/>
            <dgm:constrLst>
              <dgm:constr type="tMarg" refType="primFontSz" fact="0.1"/>
              <dgm:constr type="bMarg" refType="primFontSz" fact="0.1"/>
              <dgm:constr type="lMarg" refType="w" fact="0.09"/>
            </dgm:constrLst>
            <dgm:ruleLst>
              <dgm:rule type="h" val="INF" fact="NaN" max="NaN"/>
            </dgm:ruleLst>
          </dgm:layoutNode>
        </dgm:if>
        <dgm:else name="Name3">
          <dgm:choose name="Name4">
            <dgm:if name="Name5" axis="par ch" ptType="doc node" func="cnt" op="gte" val="2">
              <dgm:forEach name="Name6" axis="followSib" ptType="sibTrans" cnt="1">
                <dgm:layoutNode name="spacer">
                  <dgm:alg type="sp"/>
                  <dgm:shape xmlns:r="http://schemas.openxmlformats.org/officeDocument/2006/relationships" r:blip="">
                    <dgm:adjLst/>
                  </dgm:shape>
                  <dgm:presOf/>
                  <dgm:constrLst/>
                  <dgm:ruleLst/>
                </dgm:layoutNode>
              </dgm:forEach>
            </dgm:if>
            <dgm:else name="Name7"/>
          </dgm:choose>
        </dgm:else>
      </dgm:choose>
    </dgm:forEach>
  </dgm:layoutNode>
</dgm:layoutDef>
</file>

<file path=xl/diagrams/layout15.xml><?xml version="1.0" encoding="utf-8"?>
<dgm:layoutDef xmlns:dgm="http://schemas.openxmlformats.org/drawingml/2006/diagram" xmlns:a="http://schemas.openxmlformats.org/drawingml/2006/main" uniqueId="urn:microsoft.com/office/officeart/2005/8/layout/vList2">
  <dgm:title val=""/>
  <dgm:desc val=""/>
  <dgm:catLst>
    <dgm:cat type="list" pri="3000"/>
    <dgm:cat type="convert" pri="1000"/>
  </dgm:catLst>
  <dgm:sampData>
    <dgm:dataModel>
      <dgm:ptLst>
        <dgm:pt modelId="0" type="doc"/>
        <dgm:pt modelId="1">
          <dgm:prSet phldr="1"/>
        </dgm:pt>
        <dgm:pt modelId="11">
          <dgm:prSet phldr="1"/>
        </dgm:pt>
        <dgm:pt modelId="2">
          <dgm:prSet phldr="1"/>
        </dgm:pt>
        <dgm:pt modelId="21">
          <dgm:prSet phldr="1"/>
        </dgm:pt>
      </dgm:ptLst>
      <dgm:cxnLst>
        <dgm:cxn modelId="4" srcId="0" destId="1" srcOrd="0" destOrd="0"/>
        <dgm:cxn modelId="5" srcId="0" destId="2" srcOrd="1" destOrd="0"/>
        <dgm:cxn modelId="12" srcId="1" destId="11" srcOrd="0" destOrd="0"/>
        <dgm:cxn modelId="23" srcId="2" destId="21"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animLvl val="lvl"/>
      <dgm:resizeHandles val="exact"/>
    </dgm:varLst>
    <dgm:alg type="lin">
      <dgm:param type="linDir" val="fromT"/>
      <dgm:param type="vertAlign" val="mid"/>
    </dgm:alg>
    <dgm:shape xmlns:r="http://schemas.openxmlformats.org/officeDocument/2006/relationships" r:blip="">
      <dgm:adjLst/>
    </dgm:shape>
    <dgm:presOf/>
    <dgm:constrLst>
      <dgm:constr type="w" for="ch" forName="parentText" refType="w"/>
      <dgm:constr type="h" for="ch" forName="parentText" refType="primFontSz" refFor="ch" refForName="parentText" fact="0.52"/>
      <dgm:constr type="w" for="ch" forName="childText" refType="w"/>
      <dgm:constr type="h" for="ch" forName="childText" refType="primFontSz" refFor="ch" refForName="parentText" fact="0.46"/>
      <dgm:constr type="h" for="ch" forName="parentText" op="equ"/>
      <dgm:constr type="primFontSz" for="ch" forName="parentText" op="equ" val="65"/>
      <dgm:constr type="primFontSz" for="ch" forName="childText" refType="primFontSz" refFor="ch" refForName="parentText" op="equ"/>
      <dgm:constr type="h" for="ch" forName="spacer" refType="primFontSz" refFor="ch" refForName="parentText" fact="0.08"/>
    </dgm:constrLst>
    <dgm:ruleLst>
      <dgm:rule type="primFontSz" for="ch" forName="parentText" val="5" fact="NaN" max="NaN"/>
    </dgm:ruleLst>
    <dgm:forEach name="Name0" axis="ch" ptType="node">
      <dgm:layoutNode name="parentText" styleLbl="node1">
        <dgm:varLst>
          <dgm:chMax val="0"/>
          <dgm:bulletEnabled val="1"/>
        </dgm:varLst>
        <dgm:alg type="tx">
          <dgm:param type="parTxLTRAlign" val="l"/>
          <dgm:param type="parTxRTLAlign" val="r"/>
        </dgm:alg>
        <dgm:shape xmlns:r="http://schemas.openxmlformats.org/officeDocument/2006/relationships" type="roundRect" r:blip="">
          <dgm:adjLst/>
        </dgm:shape>
        <dgm:presOf axis="self"/>
        <dgm:constrLst>
          <dgm:constr type="tMarg" refType="primFontSz" fact="0.3"/>
          <dgm:constr type="bMarg" refType="primFontSz" fact="0.3"/>
          <dgm:constr type="lMarg" refType="primFontSz" fact="0.3"/>
          <dgm:constr type="rMarg" refType="primFontSz" fact="0.3"/>
        </dgm:constrLst>
        <dgm:ruleLst>
          <dgm:rule type="h" val="INF" fact="NaN" max="NaN"/>
        </dgm:ruleLst>
      </dgm:layoutNode>
      <dgm:choose name="Name1">
        <dgm:if name="Name2" axis="ch" ptType="node" func="cnt" op="gte" val="1">
          <dgm:layoutNode name="childText" styleLbl="revTx">
            <dgm:varLst>
              <dgm:bulletEnabled val="1"/>
            </dgm:varLst>
            <dgm:alg type="tx">
              <dgm:param type="stBulletLvl" val="1"/>
              <dgm:param type="lnSpAfChP" val="20"/>
            </dgm:alg>
            <dgm:shape xmlns:r="http://schemas.openxmlformats.org/officeDocument/2006/relationships" type="rect" r:blip="">
              <dgm:adjLst/>
            </dgm:shape>
            <dgm:presOf axis="des" ptType="node"/>
            <dgm:constrLst>
              <dgm:constr type="tMarg" refType="primFontSz" fact="0.1"/>
              <dgm:constr type="bMarg" refType="primFontSz" fact="0.1"/>
              <dgm:constr type="lMarg" refType="w" fact="0.09"/>
            </dgm:constrLst>
            <dgm:ruleLst>
              <dgm:rule type="h" val="INF" fact="NaN" max="NaN"/>
            </dgm:ruleLst>
          </dgm:layoutNode>
        </dgm:if>
        <dgm:else name="Name3">
          <dgm:choose name="Name4">
            <dgm:if name="Name5" axis="par ch" ptType="doc node" func="cnt" op="gte" val="2">
              <dgm:forEach name="Name6" axis="followSib" ptType="sibTrans" cnt="1">
                <dgm:layoutNode name="spacer">
                  <dgm:alg type="sp"/>
                  <dgm:shape xmlns:r="http://schemas.openxmlformats.org/officeDocument/2006/relationships" r:blip="">
                    <dgm:adjLst/>
                  </dgm:shape>
                  <dgm:presOf/>
                  <dgm:constrLst/>
                  <dgm:ruleLst/>
                </dgm:layoutNode>
              </dgm:forEach>
            </dgm:if>
            <dgm:else name="Name7"/>
          </dgm:choose>
        </dgm:else>
      </dgm:choose>
    </dgm:forEach>
  </dgm:layoutNode>
</dgm:layoutDef>
</file>

<file path=xl/diagrams/layout16.xml><?xml version="1.0" encoding="utf-8"?>
<dgm:layoutDef xmlns:dgm="http://schemas.openxmlformats.org/drawingml/2006/diagram" xmlns:a="http://schemas.openxmlformats.org/drawingml/2006/main" uniqueId="urn:microsoft.com/office/officeart/2005/8/layout/vList2">
  <dgm:title val=""/>
  <dgm:desc val=""/>
  <dgm:catLst>
    <dgm:cat type="list" pri="3000"/>
    <dgm:cat type="convert" pri="1000"/>
  </dgm:catLst>
  <dgm:sampData>
    <dgm:dataModel>
      <dgm:ptLst>
        <dgm:pt modelId="0" type="doc"/>
        <dgm:pt modelId="1">
          <dgm:prSet phldr="1"/>
        </dgm:pt>
        <dgm:pt modelId="11">
          <dgm:prSet phldr="1"/>
        </dgm:pt>
        <dgm:pt modelId="2">
          <dgm:prSet phldr="1"/>
        </dgm:pt>
        <dgm:pt modelId="21">
          <dgm:prSet phldr="1"/>
        </dgm:pt>
      </dgm:ptLst>
      <dgm:cxnLst>
        <dgm:cxn modelId="4" srcId="0" destId="1" srcOrd="0" destOrd="0"/>
        <dgm:cxn modelId="5" srcId="0" destId="2" srcOrd="1" destOrd="0"/>
        <dgm:cxn modelId="12" srcId="1" destId="11" srcOrd="0" destOrd="0"/>
        <dgm:cxn modelId="23" srcId="2" destId="21"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animLvl val="lvl"/>
      <dgm:resizeHandles val="exact"/>
    </dgm:varLst>
    <dgm:alg type="lin">
      <dgm:param type="linDir" val="fromT"/>
      <dgm:param type="vertAlign" val="mid"/>
    </dgm:alg>
    <dgm:shape xmlns:r="http://schemas.openxmlformats.org/officeDocument/2006/relationships" r:blip="">
      <dgm:adjLst/>
    </dgm:shape>
    <dgm:presOf/>
    <dgm:constrLst>
      <dgm:constr type="w" for="ch" forName="parentText" refType="w"/>
      <dgm:constr type="h" for="ch" forName="parentText" refType="primFontSz" refFor="ch" refForName="parentText" fact="0.52"/>
      <dgm:constr type="w" for="ch" forName="childText" refType="w"/>
      <dgm:constr type="h" for="ch" forName="childText" refType="primFontSz" refFor="ch" refForName="parentText" fact="0.46"/>
      <dgm:constr type="h" for="ch" forName="parentText" op="equ"/>
      <dgm:constr type="primFontSz" for="ch" forName="parentText" op="equ" val="65"/>
      <dgm:constr type="primFontSz" for="ch" forName="childText" refType="primFontSz" refFor="ch" refForName="parentText" op="equ"/>
      <dgm:constr type="h" for="ch" forName="spacer" refType="primFontSz" refFor="ch" refForName="parentText" fact="0.08"/>
    </dgm:constrLst>
    <dgm:ruleLst>
      <dgm:rule type="primFontSz" for="ch" forName="parentText" val="5" fact="NaN" max="NaN"/>
    </dgm:ruleLst>
    <dgm:forEach name="Name0" axis="ch" ptType="node">
      <dgm:layoutNode name="parentText" styleLbl="node1">
        <dgm:varLst>
          <dgm:chMax val="0"/>
          <dgm:bulletEnabled val="1"/>
        </dgm:varLst>
        <dgm:alg type="tx">
          <dgm:param type="parTxLTRAlign" val="l"/>
          <dgm:param type="parTxRTLAlign" val="r"/>
        </dgm:alg>
        <dgm:shape xmlns:r="http://schemas.openxmlformats.org/officeDocument/2006/relationships" type="roundRect" r:blip="">
          <dgm:adjLst/>
        </dgm:shape>
        <dgm:presOf axis="self"/>
        <dgm:constrLst>
          <dgm:constr type="tMarg" refType="primFontSz" fact="0.3"/>
          <dgm:constr type="bMarg" refType="primFontSz" fact="0.3"/>
          <dgm:constr type="lMarg" refType="primFontSz" fact="0.3"/>
          <dgm:constr type="rMarg" refType="primFontSz" fact="0.3"/>
        </dgm:constrLst>
        <dgm:ruleLst>
          <dgm:rule type="h" val="INF" fact="NaN" max="NaN"/>
        </dgm:ruleLst>
      </dgm:layoutNode>
      <dgm:choose name="Name1">
        <dgm:if name="Name2" axis="ch" ptType="node" func="cnt" op="gte" val="1">
          <dgm:layoutNode name="childText" styleLbl="revTx">
            <dgm:varLst>
              <dgm:bulletEnabled val="1"/>
            </dgm:varLst>
            <dgm:alg type="tx">
              <dgm:param type="stBulletLvl" val="1"/>
              <dgm:param type="lnSpAfChP" val="20"/>
            </dgm:alg>
            <dgm:shape xmlns:r="http://schemas.openxmlformats.org/officeDocument/2006/relationships" type="rect" r:blip="">
              <dgm:adjLst/>
            </dgm:shape>
            <dgm:presOf axis="des" ptType="node"/>
            <dgm:constrLst>
              <dgm:constr type="tMarg" refType="primFontSz" fact="0.1"/>
              <dgm:constr type="bMarg" refType="primFontSz" fact="0.1"/>
              <dgm:constr type="lMarg" refType="w" fact="0.09"/>
            </dgm:constrLst>
            <dgm:ruleLst>
              <dgm:rule type="h" val="INF" fact="NaN" max="NaN"/>
            </dgm:ruleLst>
          </dgm:layoutNode>
        </dgm:if>
        <dgm:else name="Name3">
          <dgm:choose name="Name4">
            <dgm:if name="Name5" axis="par ch" ptType="doc node" func="cnt" op="gte" val="2">
              <dgm:forEach name="Name6" axis="followSib" ptType="sibTrans" cnt="1">
                <dgm:layoutNode name="spacer">
                  <dgm:alg type="sp"/>
                  <dgm:shape xmlns:r="http://schemas.openxmlformats.org/officeDocument/2006/relationships" r:blip="">
                    <dgm:adjLst/>
                  </dgm:shape>
                  <dgm:presOf/>
                  <dgm:constrLst/>
                  <dgm:ruleLst/>
                </dgm:layoutNode>
              </dgm:forEach>
            </dgm:if>
            <dgm:else name="Name7"/>
          </dgm:choose>
        </dgm:else>
      </dgm:choose>
    </dgm:forEach>
  </dgm:layoutNode>
</dgm:layoutDef>
</file>

<file path=xl/diagrams/layout17.xml><?xml version="1.0" encoding="utf-8"?>
<dgm:layoutDef xmlns:dgm="http://schemas.openxmlformats.org/drawingml/2006/diagram" xmlns:a="http://schemas.openxmlformats.org/drawingml/2006/main" uniqueId="urn:microsoft.com/office/officeart/2005/8/layout/vList2">
  <dgm:title val=""/>
  <dgm:desc val=""/>
  <dgm:catLst>
    <dgm:cat type="list" pri="3000"/>
    <dgm:cat type="convert" pri="1000"/>
  </dgm:catLst>
  <dgm:sampData>
    <dgm:dataModel>
      <dgm:ptLst>
        <dgm:pt modelId="0" type="doc"/>
        <dgm:pt modelId="1">
          <dgm:prSet phldr="1"/>
        </dgm:pt>
        <dgm:pt modelId="11">
          <dgm:prSet phldr="1"/>
        </dgm:pt>
        <dgm:pt modelId="2">
          <dgm:prSet phldr="1"/>
        </dgm:pt>
        <dgm:pt modelId="21">
          <dgm:prSet phldr="1"/>
        </dgm:pt>
      </dgm:ptLst>
      <dgm:cxnLst>
        <dgm:cxn modelId="4" srcId="0" destId="1" srcOrd="0" destOrd="0"/>
        <dgm:cxn modelId="5" srcId="0" destId="2" srcOrd="1" destOrd="0"/>
        <dgm:cxn modelId="12" srcId="1" destId="11" srcOrd="0" destOrd="0"/>
        <dgm:cxn modelId="23" srcId="2" destId="21"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animLvl val="lvl"/>
      <dgm:resizeHandles val="exact"/>
    </dgm:varLst>
    <dgm:alg type="lin">
      <dgm:param type="linDir" val="fromT"/>
      <dgm:param type="vertAlign" val="mid"/>
    </dgm:alg>
    <dgm:shape xmlns:r="http://schemas.openxmlformats.org/officeDocument/2006/relationships" r:blip="">
      <dgm:adjLst/>
    </dgm:shape>
    <dgm:presOf/>
    <dgm:constrLst>
      <dgm:constr type="w" for="ch" forName="parentText" refType="w"/>
      <dgm:constr type="h" for="ch" forName="parentText" refType="primFontSz" refFor="ch" refForName="parentText" fact="0.52"/>
      <dgm:constr type="w" for="ch" forName="childText" refType="w"/>
      <dgm:constr type="h" for="ch" forName="childText" refType="primFontSz" refFor="ch" refForName="parentText" fact="0.46"/>
      <dgm:constr type="h" for="ch" forName="parentText" op="equ"/>
      <dgm:constr type="primFontSz" for="ch" forName="parentText" op="equ" val="65"/>
      <dgm:constr type="primFontSz" for="ch" forName="childText" refType="primFontSz" refFor="ch" refForName="parentText" op="equ"/>
      <dgm:constr type="h" for="ch" forName="spacer" refType="primFontSz" refFor="ch" refForName="parentText" fact="0.08"/>
    </dgm:constrLst>
    <dgm:ruleLst>
      <dgm:rule type="primFontSz" for="ch" forName="parentText" val="5" fact="NaN" max="NaN"/>
    </dgm:ruleLst>
    <dgm:forEach name="Name0" axis="ch" ptType="node">
      <dgm:layoutNode name="parentText" styleLbl="node1">
        <dgm:varLst>
          <dgm:chMax val="0"/>
          <dgm:bulletEnabled val="1"/>
        </dgm:varLst>
        <dgm:alg type="tx">
          <dgm:param type="parTxLTRAlign" val="l"/>
          <dgm:param type="parTxRTLAlign" val="r"/>
        </dgm:alg>
        <dgm:shape xmlns:r="http://schemas.openxmlformats.org/officeDocument/2006/relationships" type="roundRect" r:blip="">
          <dgm:adjLst/>
        </dgm:shape>
        <dgm:presOf axis="self"/>
        <dgm:constrLst>
          <dgm:constr type="tMarg" refType="primFontSz" fact="0.3"/>
          <dgm:constr type="bMarg" refType="primFontSz" fact="0.3"/>
          <dgm:constr type="lMarg" refType="primFontSz" fact="0.3"/>
          <dgm:constr type="rMarg" refType="primFontSz" fact="0.3"/>
        </dgm:constrLst>
        <dgm:ruleLst>
          <dgm:rule type="h" val="INF" fact="NaN" max="NaN"/>
        </dgm:ruleLst>
      </dgm:layoutNode>
      <dgm:choose name="Name1">
        <dgm:if name="Name2" axis="ch" ptType="node" func="cnt" op="gte" val="1">
          <dgm:layoutNode name="childText" styleLbl="revTx">
            <dgm:varLst>
              <dgm:bulletEnabled val="1"/>
            </dgm:varLst>
            <dgm:alg type="tx">
              <dgm:param type="stBulletLvl" val="1"/>
              <dgm:param type="lnSpAfChP" val="20"/>
            </dgm:alg>
            <dgm:shape xmlns:r="http://schemas.openxmlformats.org/officeDocument/2006/relationships" type="rect" r:blip="">
              <dgm:adjLst/>
            </dgm:shape>
            <dgm:presOf axis="des" ptType="node"/>
            <dgm:constrLst>
              <dgm:constr type="tMarg" refType="primFontSz" fact="0.1"/>
              <dgm:constr type="bMarg" refType="primFontSz" fact="0.1"/>
              <dgm:constr type="lMarg" refType="w" fact="0.09"/>
            </dgm:constrLst>
            <dgm:ruleLst>
              <dgm:rule type="h" val="INF" fact="NaN" max="NaN"/>
            </dgm:ruleLst>
          </dgm:layoutNode>
        </dgm:if>
        <dgm:else name="Name3">
          <dgm:choose name="Name4">
            <dgm:if name="Name5" axis="par ch" ptType="doc node" func="cnt" op="gte" val="2">
              <dgm:forEach name="Name6" axis="followSib" ptType="sibTrans" cnt="1">
                <dgm:layoutNode name="spacer">
                  <dgm:alg type="sp"/>
                  <dgm:shape xmlns:r="http://schemas.openxmlformats.org/officeDocument/2006/relationships" r:blip="">
                    <dgm:adjLst/>
                  </dgm:shape>
                  <dgm:presOf/>
                  <dgm:constrLst/>
                  <dgm:ruleLst/>
                </dgm:layoutNode>
              </dgm:forEach>
            </dgm:if>
            <dgm:else name="Name7"/>
          </dgm:choose>
        </dgm:else>
      </dgm:choose>
    </dgm:forEach>
  </dgm:layoutNode>
</dgm:layoutDef>
</file>

<file path=xl/diagrams/layout18.xml><?xml version="1.0" encoding="utf-8"?>
<dgm:layoutDef xmlns:dgm="http://schemas.openxmlformats.org/drawingml/2006/diagram" xmlns:a="http://schemas.openxmlformats.org/drawingml/2006/main" uniqueId="urn:microsoft.com/office/officeart/2005/8/layout/vList2">
  <dgm:title val=""/>
  <dgm:desc val=""/>
  <dgm:catLst>
    <dgm:cat type="list" pri="3000"/>
    <dgm:cat type="convert" pri="1000"/>
  </dgm:catLst>
  <dgm:sampData>
    <dgm:dataModel>
      <dgm:ptLst>
        <dgm:pt modelId="0" type="doc"/>
        <dgm:pt modelId="1">
          <dgm:prSet phldr="1"/>
        </dgm:pt>
        <dgm:pt modelId="11">
          <dgm:prSet phldr="1"/>
        </dgm:pt>
        <dgm:pt modelId="2">
          <dgm:prSet phldr="1"/>
        </dgm:pt>
        <dgm:pt modelId="21">
          <dgm:prSet phldr="1"/>
        </dgm:pt>
      </dgm:ptLst>
      <dgm:cxnLst>
        <dgm:cxn modelId="4" srcId="0" destId="1" srcOrd="0" destOrd="0"/>
        <dgm:cxn modelId="5" srcId="0" destId="2" srcOrd="1" destOrd="0"/>
        <dgm:cxn modelId="12" srcId="1" destId="11" srcOrd="0" destOrd="0"/>
        <dgm:cxn modelId="23" srcId="2" destId="21"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animLvl val="lvl"/>
      <dgm:resizeHandles val="exact"/>
    </dgm:varLst>
    <dgm:alg type="lin">
      <dgm:param type="linDir" val="fromT"/>
      <dgm:param type="vertAlign" val="mid"/>
    </dgm:alg>
    <dgm:shape xmlns:r="http://schemas.openxmlformats.org/officeDocument/2006/relationships" r:blip="">
      <dgm:adjLst/>
    </dgm:shape>
    <dgm:presOf/>
    <dgm:constrLst>
      <dgm:constr type="w" for="ch" forName="parentText" refType="w"/>
      <dgm:constr type="h" for="ch" forName="parentText" refType="primFontSz" refFor="ch" refForName="parentText" fact="0.52"/>
      <dgm:constr type="w" for="ch" forName="childText" refType="w"/>
      <dgm:constr type="h" for="ch" forName="childText" refType="primFontSz" refFor="ch" refForName="parentText" fact="0.46"/>
      <dgm:constr type="h" for="ch" forName="parentText" op="equ"/>
      <dgm:constr type="primFontSz" for="ch" forName="parentText" op="equ" val="65"/>
      <dgm:constr type="primFontSz" for="ch" forName="childText" refType="primFontSz" refFor="ch" refForName="parentText" op="equ"/>
      <dgm:constr type="h" for="ch" forName="spacer" refType="primFontSz" refFor="ch" refForName="parentText" fact="0.08"/>
    </dgm:constrLst>
    <dgm:ruleLst>
      <dgm:rule type="primFontSz" for="ch" forName="parentText" val="5" fact="NaN" max="NaN"/>
    </dgm:ruleLst>
    <dgm:forEach name="Name0" axis="ch" ptType="node">
      <dgm:layoutNode name="parentText" styleLbl="node1">
        <dgm:varLst>
          <dgm:chMax val="0"/>
          <dgm:bulletEnabled val="1"/>
        </dgm:varLst>
        <dgm:alg type="tx">
          <dgm:param type="parTxLTRAlign" val="l"/>
          <dgm:param type="parTxRTLAlign" val="r"/>
        </dgm:alg>
        <dgm:shape xmlns:r="http://schemas.openxmlformats.org/officeDocument/2006/relationships" type="roundRect" r:blip="">
          <dgm:adjLst/>
        </dgm:shape>
        <dgm:presOf axis="self"/>
        <dgm:constrLst>
          <dgm:constr type="tMarg" refType="primFontSz" fact="0.3"/>
          <dgm:constr type="bMarg" refType="primFontSz" fact="0.3"/>
          <dgm:constr type="lMarg" refType="primFontSz" fact="0.3"/>
          <dgm:constr type="rMarg" refType="primFontSz" fact="0.3"/>
        </dgm:constrLst>
        <dgm:ruleLst>
          <dgm:rule type="h" val="INF" fact="NaN" max="NaN"/>
        </dgm:ruleLst>
      </dgm:layoutNode>
      <dgm:choose name="Name1">
        <dgm:if name="Name2" axis="ch" ptType="node" func="cnt" op="gte" val="1">
          <dgm:layoutNode name="childText" styleLbl="revTx">
            <dgm:varLst>
              <dgm:bulletEnabled val="1"/>
            </dgm:varLst>
            <dgm:alg type="tx">
              <dgm:param type="stBulletLvl" val="1"/>
              <dgm:param type="lnSpAfChP" val="20"/>
            </dgm:alg>
            <dgm:shape xmlns:r="http://schemas.openxmlformats.org/officeDocument/2006/relationships" type="rect" r:blip="">
              <dgm:adjLst/>
            </dgm:shape>
            <dgm:presOf axis="des" ptType="node"/>
            <dgm:constrLst>
              <dgm:constr type="tMarg" refType="primFontSz" fact="0.1"/>
              <dgm:constr type="bMarg" refType="primFontSz" fact="0.1"/>
              <dgm:constr type="lMarg" refType="w" fact="0.09"/>
            </dgm:constrLst>
            <dgm:ruleLst>
              <dgm:rule type="h" val="INF" fact="NaN" max="NaN"/>
            </dgm:ruleLst>
          </dgm:layoutNode>
        </dgm:if>
        <dgm:else name="Name3">
          <dgm:choose name="Name4">
            <dgm:if name="Name5" axis="par ch" ptType="doc node" func="cnt" op="gte" val="2">
              <dgm:forEach name="Name6" axis="followSib" ptType="sibTrans" cnt="1">
                <dgm:layoutNode name="spacer">
                  <dgm:alg type="sp"/>
                  <dgm:shape xmlns:r="http://schemas.openxmlformats.org/officeDocument/2006/relationships" r:blip="">
                    <dgm:adjLst/>
                  </dgm:shape>
                  <dgm:presOf/>
                  <dgm:constrLst/>
                  <dgm:ruleLst/>
                </dgm:layoutNode>
              </dgm:forEach>
            </dgm:if>
            <dgm:else name="Name7"/>
          </dgm:choose>
        </dgm:else>
      </dgm:choose>
    </dgm:forEach>
  </dgm:layoutNode>
</dgm:layoutDef>
</file>

<file path=xl/diagrams/layout19.xml><?xml version="1.0" encoding="utf-8"?>
<dgm:layoutDef xmlns:dgm="http://schemas.openxmlformats.org/drawingml/2006/diagram" xmlns:a="http://schemas.openxmlformats.org/drawingml/2006/main" uniqueId="urn:microsoft.com/office/officeart/2005/8/layout/vList2">
  <dgm:title val=""/>
  <dgm:desc val=""/>
  <dgm:catLst>
    <dgm:cat type="list" pri="3000"/>
    <dgm:cat type="convert" pri="1000"/>
  </dgm:catLst>
  <dgm:sampData>
    <dgm:dataModel>
      <dgm:ptLst>
        <dgm:pt modelId="0" type="doc"/>
        <dgm:pt modelId="1">
          <dgm:prSet phldr="1"/>
        </dgm:pt>
        <dgm:pt modelId="11">
          <dgm:prSet phldr="1"/>
        </dgm:pt>
        <dgm:pt modelId="2">
          <dgm:prSet phldr="1"/>
        </dgm:pt>
        <dgm:pt modelId="21">
          <dgm:prSet phldr="1"/>
        </dgm:pt>
      </dgm:ptLst>
      <dgm:cxnLst>
        <dgm:cxn modelId="4" srcId="0" destId="1" srcOrd="0" destOrd="0"/>
        <dgm:cxn modelId="5" srcId="0" destId="2" srcOrd="1" destOrd="0"/>
        <dgm:cxn modelId="12" srcId="1" destId="11" srcOrd="0" destOrd="0"/>
        <dgm:cxn modelId="23" srcId="2" destId="21"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animLvl val="lvl"/>
      <dgm:resizeHandles val="exact"/>
    </dgm:varLst>
    <dgm:alg type="lin">
      <dgm:param type="linDir" val="fromT"/>
      <dgm:param type="vertAlign" val="mid"/>
    </dgm:alg>
    <dgm:shape xmlns:r="http://schemas.openxmlformats.org/officeDocument/2006/relationships" r:blip="">
      <dgm:adjLst/>
    </dgm:shape>
    <dgm:presOf/>
    <dgm:constrLst>
      <dgm:constr type="w" for="ch" forName="parentText" refType="w"/>
      <dgm:constr type="h" for="ch" forName="parentText" refType="primFontSz" refFor="ch" refForName="parentText" fact="0.52"/>
      <dgm:constr type="w" for="ch" forName="childText" refType="w"/>
      <dgm:constr type="h" for="ch" forName="childText" refType="primFontSz" refFor="ch" refForName="parentText" fact="0.46"/>
      <dgm:constr type="h" for="ch" forName="parentText" op="equ"/>
      <dgm:constr type="primFontSz" for="ch" forName="parentText" op="equ" val="65"/>
      <dgm:constr type="primFontSz" for="ch" forName="childText" refType="primFontSz" refFor="ch" refForName="parentText" op="equ"/>
      <dgm:constr type="h" for="ch" forName="spacer" refType="primFontSz" refFor="ch" refForName="parentText" fact="0.08"/>
    </dgm:constrLst>
    <dgm:ruleLst>
      <dgm:rule type="primFontSz" for="ch" forName="parentText" val="5" fact="NaN" max="NaN"/>
    </dgm:ruleLst>
    <dgm:forEach name="Name0" axis="ch" ptType="node">
      <dgm:layoutNode name="parentText" styleLbl="node1">
        <dgm:varLst>
          <dgm:chMax val="0"/>
          <dgm:bulletEnabled val="1"/>
        </dgm:varLst>
        <dgm:alg type="tx">
          <dgm:param type="parTxLTRAlign" val="l"/>
          <dgm:param type="parTxRTLAlign" val="r"/>
        </dgm:alg>
        <dgm:shape xmlns:r="http://schemas.openxmlformats.org/officeDocument/2006/relationships" type="roundRect" r:blip="">
          <dgm:adjLst/>
        </dgm:shape>
        <dgm:presOf axis="self"/>
        <dgm:constrLst>
          <dgm:constr type="tMarg" refType="primFontSz" fact="0.3"/>
          <dgm:constr type="bMarg" refType="primFontSz" fact="0.3"/>
          <dgm:constr type="lMarg" refType="primFontSz" fact="0.3"/>
          <dgm:constr type="rMarg" refType="primFontSz" fact="0.3"/>
        </dgm:constrLst>
        <dgm:ruleLst>
          <dgm:rule type="h" val="INF" fact="NaN" max="NaN"/>
        </dgm:ruleLst>
      </dgm:layoutNode>
      <dgm:choose name="Name1">
        <dgm:if name="Name2" axis="ch" ptType="node" func="cnt" op="gte" val="1">
          <dgm:layoutNode name="childText" styleLbl="revTx">
            <dgm:varLst>
              <dgm:bulletEnabled val="1"/>
            </dgm:varLst>
            <dgm:alg type="tx">
              <dgm:param type="stBulletLvl" val="1"/>
              <dgm:param type="lnSpAfChP" val="20"/>
            </dgm:alg>
            <dgm:shape xmlns:r="http://schemas.openxmlformats.org/officeDocument/2006/relationships" type="rect" r:blip="">
              <dgm:adjLst/>
            </dgm:shape>
            <dgm:presOf axis="des" ptType="node"/>
            <dgm:constrLst>
              <dgm:constr type="tMarg" refType="primFontSz" fact="0.1"/>
              <dgm:constr type="bMarg" refType="primFontSz" fact="0.1"/>
              <dgm:constr type="lMarg" refType="w" fact="0.09"/>
            </dgm:constrLst>
            <dgm:ruleLst>
              <dgm:rule type="h" val="INF" fact="NaN" max="NaN"/>
            </dgm:ruleLst>
          </dgm:layoutNode>
        </dgm:if>
        <dgm:else name="Name3">
          <dgm:choose name="Name4">
            <dgm:if name="Name5" axis="par ch" ptType="doc node" func="cnt" op="gte" val="2">
              <dgm:forEach name="Name6" axis="followSib" ptType="sibTrans" cnt="1">
                <dgm:layoutNode name="spacer">
                  <dgm:alg type="sp"/>
                  <dgm:shape xmlns:r="http://schemas.openxmlformats.org/officeDocument/2006/relationships" r:blip="">
                    <dgm:adjLst/>
                  </dgm:shape>
                  <dgm:presOf/>
                  <dgm:constrLst/>
                  <dgm:ruleLst/>
                </dgm:layoutNode>
              </dgm:forEach>
            </dgm:if>
            <dgm:else name="Name7"/>
          </dgm:choose>
        </dgm:else>
      </dgm:choose>
    </dgm:forEach>
  </dgm:layoutNode>
</dgm:layoutDef>
</file>

<file path=xl/diagrams/layout2.xml><?xml version="1.0" encoding="utf-8"?>
<dgm:layoutDef xmlns:dgm="http://schemas.openxmlformats.org/drawingml/2006/diagram" xmlns:a="http://schemas.openxmlformats.org/drawingml/2006/main" uniqueId="urn:microsoft.com/office/officeart/2005/8/layout/vList2">
  <dgm:title val=""/>
  <dgm:desc val=""/>
  <dgm:catLst>
    <dgm:cat type="list" pri="3000"/>
    <dgm:cat type="convert" pri="1000"/>
  </dgm:catLst>
  <dgm:sampData>
    <dgm:dataModel>
      <dgm:ptLst>
        <dgm:pt modelId="0" type="doc"/>
        <dgm:pt modelId="1">
          <dgm:prSet phldr="1"/>
        </dgm:pt>
        <dgm:pt modelId="11">
          <dgm:prSet phldr="1"/>
        </dgm:pt>
        <dgm:pt modelId="2">
          <dgm:prSet phldr="1"/>
        </dgm:pt>
        <dgm:pt modelId="21">
          <dgm:prSet phldr="1"/>
        </dgm:pt>
      </dgm:ptLst>
      <dgm:cxnLst>
        <dgm:cxn modelId="4" srcId="0" destId="1" srcOrd="0" destOrd="0"/>
        <dgm:cxn modelId="5" srcId="0" destId="2" srcOrd="1" destOrd="0"/>
        <dgm:cxn modelId="12" srcId="1" destId="11" srcOrd="0" destOrd="0"/>
        <dgm:cxn modelId="23" srcId="2" destId="21"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animLvl val="lvl"/>
      <dgm:resizeHandles val="exact"/>
    </dgm:varLst>
    <dgm:alg type="lin">
      <dgm:param type="linDir" val="fromT"/>
      <dgm:param type="vertAlign" val="mid"/>
    </dgm:alg>
    <dgm:shape xmlns:r="http://schemas.openxmlformats.org/officeDocument/2006/relationships" r:blip="">
      <dgm:adjLst/>
    </dgm:shape>
    <dgm:presOf/>
    <dgm:constrLst>
      <dgm:constr type="w" for="ch" forName="parentText" refType="w"/>
      <dgm:constr type="h" for="ch" forName="parentText" refType="primFontSz" refFor="ch" refForName="parentText" fact="0.52"/>
      <dgm:constr type="w" for="ch" forName="childText" refType="w"/>
      <dgm:constr type="h" for="ch" forName="childText" refType="primFontSz" refFor="ch" refForName="parentText" fact="0.46"/>
      <dgm:constr type="h" for="ch" forName="parentText" op="equ"/>
      <dgm:constr type="primFontSz" for="ch" forName="parentText" op="equ" val="65"/>
      <dgm:constr type="primFontSz" for="ch" forName="childText" refType="primFontSz" refFor="ch" refForName="parentText" op="equ"/>
      <dgm:constr type="h" for="ch" forName="spacer" refType="primFontSz" refFor="ch" refForName="parentText" fact="0.08"/>
    </dgm:constrLst>
    <dgm:ruleLst>
      <dgm:rule type="primFontSz" for="ch" forName="parentText" val="5" fact="NaN" max="NaN"/>
    </dgm:ruleLst>
    <dgm:forEach name="Name0" axis="ch" ptType="node">
      <dgm:layoutNode name="parentText" styleLbl="node1">
        <dgm:varLst>
          <dgm:chMax val="0"/>
          <dgm:bulletEnabled val="1"/>
        </dgm:varLst>
        <dgm:alg type="tx">
          <dgm:param type="parTxLTRAlign" val="l"/>
          <dgm:param type="parTxRTLAlign" val="r"/>
        </dgm:alg>
        <dgm:shape xmlns:r="http://schemas.openxmlformats.org/officeDocument/2006/relationships" type="roundRect" r:blip="">
          <dgm:adjLst/>
        </dgm:shape>
        <dgm:presOf axis="self"/>
        <dgm:constrLst>
          <dgm:constr type="tMarg" refType="primFontSz" fact="0.3"/>
          <dgm:constr type="bMarg" refType="primFontSz" fact="0.3"/>
          <dgm:constr type="lMarg" refType="primFontSz" fact="0.3"/>
          <dgm:constr type="rMarg" refType="primFontSz" fact="0.3"/>
        </dgm:constrLst>
        <dgm:ruleLst>
          <dgm:rule type="h" val="INF" fact="NaN" max="NaN"/>
        </dgm:ruleLst>
      </dgm:layoutNode>
      <dgm:choose name="Name1">
        <dgm:if name="Name2" axis="ch" ptType="node" func="cnt" op="gte" val="1">
          <dgm:layoutNode name="childText" styleLbl="revTx">
            <dgm:varLst>
              <dgm:bulletEnabled val="1"/>
            </dgm:varLst>
            <dgm:alg type="tx">
              <dgm:param type="stBulletLvl" val="1"/>
              <dgm:param type="lnSpAfChP" val="20"/>
            </dgm:alg>
            <dgm:shape xmlns:r="http://schemas.openxmlformats.org/officeDocument/2006/relationships" type="rect" r:blip="">
              <dgm:adjLst/>
            </dgm:shape>
            <dgm:presOf axis="des" ptType="node"/>
            <dgm:constrLst>
              <dgm:constr type="tMarg" refType="primFontSz" fact="0.1"/>
              <dgm:constr type="bMarg" refType="primFontSz" fact="0.1"/>
              <dgm:constr type="lMarg" refType="w" fact="0.09"/>
            </dgm:constrLst>
            <dgm:ruleLst>
              <dgm:rule type="h" val="INF" fact="NaN" max="NaN"/>
            </dgm:ruleLst>
          </dgm:layoutNode>
        </dgm:if>
        <dgm:else name="Name3">
          <dgm:choose name="Name4">
            <dgm:if name="Name5" axis="par ch" ptType="doc node" func="cnt" op="gte" val="2">
              <dgm:forEach name="Name6" axis="followSib" ptType="sibTrans" cnt="1">
                <dgm:layoutNode name="spacer">
                  <dgm:alg type="sp"/>
                  <dgm:shape xmlns:r="http://schemas.openxmlformats.org/officeDocument/2006/relationships" r:blip="">
                    <dgm:adjLst/>
                  </dgm:shape>
                  <dgm:presOf/>
                  <dgm:constrLst/>
                  <dgm:ruleLst/>
                </dgm:layoutNode>
              </dgm:forEach>
            </dgm:if>
            <dgm:else name="Name7"/>
          </dgm:choose>
        </dgm:else>
      </dgm:choose>
    </dgm:forEach>
  </dgm:layoutNode>
</dgm:layoutDef>
</file>

<file path=xl/diagrams/layout20.xml><?xml version="1.0" encoding="utf-8"?>
<dgm:layoutDef xmlns:dgm="http://schemas.openxmlformats.org/drawingml/2006/diagram" xmlns:a="http://schemas.openxmlformats.org/drawingml/2006/main" uniqueId="urn:microsoft.com/office/officeart/2005/8/layout/vList2">
  <dgm:title val=""/>
  <dgm:desc val=""/>
  <dgm:catLst>
    <dgm:cat type="list" pri="3000"/>
    <dgm:cat type="convert" pri="1000"/>
  </dgm:catLst>
  <dgm:sampData>
    <dgm:dataModel>
      <dgm:ptLst>
        <dgm:pt modelId="0" type="doc"/>
        <dgm:pt modelId="1">
          <dgm:prSet phldr="1"/>
        </dgm:pt>
        <dgm:pt modelId="11">
          <dgm:prSet phldr="1"/>
        </dgm:pt>
        <dgm:pt modelId="2">
          <dgm:prSet phldr="1"/>
        </dgm:pt>
        <dgm:pt modelId="21">
          <dgm:prSet phldr="1"/>
        </dgm:pt>
      </dgm:ptLst>
      <dgm:cxnLst>
        <dgm:cxn modelId="4" srcId="0" destId="1" srcOrd="0" destOrd="0"/>
        <dgm:cxn modelId="5" srcId="0" destId="2" srcOrd="1" destOrd="0"/>
        <dgm:cxn modelId="12" srcId="1" destId="11" srcOrd="0" destOrd="0"/>
        <dgm:cxn modelId="23" srcId="2" destId="21"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animLvl val="lvl"/>
      <dgm:resizeHandles val="exact"/>
    </dgm:varLst>
    <dgm:alg type="lin">
      <dgm:param type="linDir" val="fromT"/>
      <dgm:param type="vertAlign" val="mid"/>
    </dgm:alg>
    <dgm:shape xmlns:r="http://schemas.openxmlformats.org/officeDocument/2006/relationships" r:blip="">
      <dgm:adjLst/>
    </dgm:shape>
    <dgm:presOf/>
    <dgm:constrLst>
      <dgm:constr type="w" for="ch" forName="parentText" refType="w"/>
      <dgm:constr type="h" for="ch" forName="parentText" refType="primFontSz" refFor="ch" refForName="parentText" fact="0.52"/>
      <dgm:constr type="w" for="ch" forName="childText" refType="w"/>
      <dgm:constr type="h" for="ch" forName="childText" refType="primFontSz" refFor="ch" refForName="parentText" fact="0.46"/>
      <dgm:constr type="h" for="ch" forName="parentText" op="equ"/>
      <dgm:constr type="primFontSz" for="ch" forName="parentText" op="equ" val="65"/>
      <dgm:constr type="primFontSz" for="ch" forName="childText" refType="primFontSz" refFor="ch" refForName="parentText" op="equ"/>
      <dgm:constr type="h" for="ch" forName="spacer" refType="primFontSz" refFor="ch" refForName="parentText" fact="0.08"/>
    </dgm:constrLst>
    <dgm:ruleLst>
      <dgm:rule type="primFontSz" for="ch" forName="parentText" val="5" fact="NaN" max="NaN"/>
    </dgm:ruleLst>
    <dgm:forEach name="Name0" axis="ch" ptType="node">
      <dgm:layoutNode name="parentText" styleLbl="node1">
        <dgm:varLst>
          <dgm:chMax val="0"/>
          <dgm:bulletEnabled val="1"/>
        </dgm:varLst>
        <dgm:alg type="tx">
          <dgm:param type="parTxLTRAlign" val="l"/>
          <dgm:param type="parTxRTLAlign" val="r"/>
        </dgm:alg>
        <dgm:shape xmlns:r="http://schemas.openxmlformats.org/officeDocument/2006/relationships" type="roundRect" r:blip="">
          <dgm:adjLst/>
        </dgm:shape>
        <dgm:presOf axis="self"/>
        <dgm:constrLst>
          <dgm:constr type="tMarg" refType="primFontSz" fact="0.3"/>
          <dgm:constr type="bMarg" refType="primFontSz" fact="0.3"/>
          <dgm:constr type="lMarg" refType="primFontSz" fact="0.3"/>
          <dgm:constr type="rMarg" refType="primFontSz" fact="0.3"/>
        </dgm:constrLst>
        <dgm:ruleLst>
          <dgm:rule type="h" val="INF" fact="NaN" max="NaN"/>
        </dgm:ruleLst>
      </dgm:layoutNode>
      <dgm:choose name="Name1">
        <dgm:if name="Name2" axis="ch" ptType="node" func="cnt" op="gte" val="1">
          <dgm:layoutNode name="childText" styleLbl="revTx">
            <dgm:varLst>
              <dgm:bulletEnabled val="1"/>
            </dgm:varLst>
            <dgm:alg type="tx">
              <dgm:param type="stBulletLvl" val="1"/>
              <dgm:param type="lnSpAfChP" val="20"/>
            </dgm:alg>
            <dgm:shape xmlns:r="http://schemas.openxmlformats.org/officeDocument/2006/relationships" type="rect" r:blip="">
              <dgm:adjLst/>
            </dgm:shape>
            <dgm:presOf axis="des" ptType="node"/>
            <dgm:constrLst>
              <dgm:constr type="tMarg" refType="primFontSz" fact="0.1"/>
              <dgm:constr type="bMarg" refType="primFontSz" fact="0.1"/>
              <dgm:constr type="lMarg" refType="w" fact="0.09"/>
            </dgm:constrLst>
            <dgm:ruleLst>
              <dgm:rule type="h" val="INF" fact="NaN" max="NaN"/>
            </dgm:ruleLst>
          </dgm:layoutNode>
        </dgm:if>
        <dgm:else name="Name3">
          <dgm:choose name="Name4">
            <dgm:if name="Name5" axis="par ch" ptType="doc node" func="cnt" op="gte" val="2">
              <dgm:forEach name="Name6" axis="followSib" ptType="sibTrans" cnt="1">
                <dgm:layoutNode name="spacer">
                  <dgm:alg type="sp"/>
                  <dgm:shape xmlns:r="http://schemas.openxmlformats.org/officeDocument/2006/relationships" r:blip="">
                    <dgm:adjLst/>
                  </dgm:shape>
                  <dgm:presOf/>
                  <dgm:constrLst/>
                  <dgm:ruleLst/>
                </dgm:layoutNode>
              </dgm:forEach>
            </dgm:if>
            <dgm:else name="Name7"/>
          </dgm:choose>
        </dgm:else>
      </dgm:choose>
    </dgm:forEach>
  </dgm:layoutNode>
</dgm:layoutDef>
</file>

<file path=xl/diagrams/layout21.xml><?xml version="1.0" encoding="utf-8"?>
<dgm:layoutDef xmlns:dgm="http://schemas.openxmlformats.org/drawingml/2006/diagram" xmlns:a="http://schemas.openxmlformats.org/drawingml/2006/main" uniqueId="urn:microsoft.com/office/officeart/2005/8/layout/vList2">
  <dgm:title val=""/>
  <dgm:desc val=""/>
  <dgm:catLst>
    <dgm:cat type="list" pri="3000"/>
    <dgm:cat type="convert" pri="1000"/>
  </dgm:catLst>
  <dgm:sampData>
    <dgm:dataModel>
      <dgm:ptLst>
        <dgm:pt modelId="0" type="doc"/>
        <dgm:pt modelId="1">
          <dgm:prSet phldr="1"/>
        </dgm:pt>
        <dgm:pt modelId="11">
          <dgm:prSet phldr="1"/>
        </dgm:pt>
        <dgm:pt modelId="2">
          <dgm:prSet phldr="1"/>
        </dgm:pt>
        <dgm:pt modelId="21">
          <dgm:prSet phldr="1"/>
        </dgm:pt>
      </dgm:ptLst>
      <dgm:cxnLst>
        <dgm:cxn modelId="4" srcId="0" destId="1" srcOrd="0" destOrd="0"/>
        <dgm:cxn modelId="5" srcId="0" destId="2" srcOrd="1" destOrd="0"/>
        <dgm:cxn modelId="12" srcId="1" destId="11" srcOrd="0" destOrd="0"/>
        <dgm:cxn modelId="23" srcId="2" destId="21"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animLvl val="lvl"/>
      <dgm:resizeHandles val="exact"/>
    </dgm:varLst>
    <dgm:alg type="lin">
      <dgm:param type="linDir" val="fromT"/>
      <dgm:param type="vertAlign" val="mid"/>
    </dgm:alg>
    <dgm:shape xmlns:r="http://schemas.openxmlformats.org/officeDocument/2006/relationships" r:blip="">
      <dgm:adjLst/>
    </dgm:shape>
    <dgm:presOf/>
    <dgm:constrLst>
      <dgm:constr type="w" for="ch" forName="parentText" refType="w"/>
      <dgm:constr type="h" for="ch" forName="parentText" refType="primFontSz" refFor="ch" refForName="parentText" fact="0.52"/>
      <dgm:constr type="w" for="ch" forName="childText" refType="w"/>
      <dgm:constr type="h" for="ch" forName="childText" refType="primFontSz" refFor="ch" refForName="parentText" fact="0.46"/>
      <dgm:constr type="h" for="ch" forName="parentText" op="equ"/>
      <dgm:constr type="primFontSz" for="ch" forName="parentText" op="equ" val="65"/>
      <dgm:constr type="primFontSz" for="ch" forName="childText" refType="primFontSz" refFor="ch" refForName="parentText" op="equ"/>
      <dgm:constr type="h" for="ch" forName="spacer" refType="primFontSz" refFor="ch" refForName="parentText" fact="0.08"/>
    </dgm:constrLst>
    <dgm:ruleLst>
      <dgm:rule type="primFontSz" for="ch" forName="parentText" val="5" fact="NaN" max="NaN"/>
    </dgm:ruleLst>
    <dgm:forEach name="Name0" axis="ch" ptType="node">
      <dgm:layoutNode name="parentText" styleLbl="node1">
        <dgm:varLst>
          <dgm:chMax val="0"/>
          <dgm:bulletEnabled val="1"/>
        </dgm:varLst>
        <dgm:alg type="tx">
          <dgm:param type="parTxLTRAlign" val="l"/>
          <dgm:param type="parTxRTLAlign" val="r"/>
        </dgm:alg>
        <dgm:shape xmlns:r="http://schemas.openxmlformats.org/officeDocument/2006/relationships" type="roundRect" r:blip="">
          <dgm:adjLst/>
        </dgm:shape>
        <dgm:presOf axis="self"/>
        <dgm:constrLst>
          <dgm:constr type="tMarg" refType="primFontSz" fact="0.3"/>
          <dgm:constr type="bMarg" refType="primFontSz" fact="0.3"/>
          <dgm:constr type="lMarg" refType="primFontSz" fact="0.3"/>
          <dgm:constr type="rMarg" refType="primFontSz" fact="0.3"/>
        </dgm:constrLst>
        <dgm:ruleLst>
          <dgm:rule type="h" val="INF" fact="NaN" max="NaN"/>
        </dgm:ruleLst>
      </dgm:layoutNode>
      <dgm:choose name="Name1">
        <dgm:if name="Name2" axis="ch" ptType="node" func="cnt" op="gte" val="1">
          <dgm:layoutNode name="childText" styleLbl="revTx">
            <dgm:varLst>
              <dgm:bulletEnabled val="1"/>
            </dgm:varLst>
            <dgm:alg type="tx">
              <dgm:param type="stBulletLvl" val="1"/>
              <dgm:param type="lnSpAfChP" val="20"/>
            </dgm:alg>
            <dgm:shape xmlns:r="http://schemas.openxmlformats.org/officeDocument/2006/relationships" type="rect" r:blip="">
              <dgm:adjLst/>
            </dgm:shape>
            <dgm:presOf axis="des" ptType="node"/>
            <dgm:constrLst>
              <dgm:constr type="tMarg" refType="primFontSz" fact="0.1"/>
              <dgm:constr type="bMarg" refType="primFontSz" fact="0.1"/>
              <dgm:constr type="lMarg" refType="w" fact="0.09"/>
            </dgm:constrLst>
            <dgm:ruleLst>
              <dgm:rule type="h" val="INF" fact="NaN" max="NaN"/>
            </dgm:ruleLst>
          </dgm:layoutNode>
        </dgm:if>
        <dgm:else name="Name3">
          <dgm:choose name="Name4">
            <dgm:if name="Name5" axis="par ch" ptType="doc node" func="cnt" op="gte" val="2">
              <dgm:forEach name="Name6" axis="followSib" ptType="sibTrans" cnt="1">
                <dgm:layoutNode name="spacer">
                  <dgm:alg type="sp"/>
                  <dgm:shape xmlns:r="http://schemas.openxmlformats.org/officeDocument/2006/relationships" r:blip="">
                    <dgm:adjLst/>
                  </dgm:shape>
                  <dgm:presOf/>
                  <dgm:constrLst/>
                  <dgm:ruleLst/>
                </dgm:layoutNode>
              </dgm:forEach>
            </dgm:if>
            <dgm:else name="Name7"/>
          </dgm:choose>
        </dgm:else>
      </dgm:choose>
    </dgm:forEach>
  </dgm:layoutNode>
</dgm:layoutDef>
</file>

<file path=xl/diagrams/layout22.xml><?xml version="1.0" encoding="utf-8"?>
<dgm:layoutDef xmlns:dgm="http://schemas.openxmlformats.org/drawingml/2006/diagram" xmlns:a="http://schemas.openxmlformats.org/drawingml/2006/main" uniqueId="urn:microsoft.com/office/officeart/2005/8/layout/vList2">
  <dgm:title val=""/>
  <dgm:desc val=""/>
  <dgm:catLst>
    <dgm:cat type="list" pri="3000"/>
    <dgm:cat type="convert" pri="1000"/>
  </dgm:catLst>
  <dgm:sampData>
    <dgm:dataModel>
      <dgm:ptLst>
        <dgm:pt modelId="0" type="doc"/>
        <dgm:pt modelId="1">
          <dgm:prSet phldr="1"/>
        </dgm:pt>
        <dgm:pt modelId="11">
          <dgm:prSet phldr="1"/>
        </dgm:pt>
        <dgm:pt modelId="2">
          <dgm:prSet phldr="1"/>
        </dgm:pt>
        <dgm:pt modelId="21">
          <dgm:prSet phldr="1"/>
        </dgm:pt>
      </dgm:ptLst>
      <dgm:cxnLst>
        <dgm:cxn modelId="4" srcId="0" destId="1" srcOrd="0" destOrd="0"/>
        <dgm:cxn modelId="5" srcId="0" destId="2" srcOrd="1" destOrd="0"/>
        <dgm:cxn modelId="12" srcId="1" destId="11" srcOrd="0" destOrd="0"/>
        <dgm:cxn modelId="23" srcId="2" destId="21"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animLvl val="lvl"/>
      <dgm:resizeHandles val="exact"/>
    </dgm:varLst>
    <dgm:alg type="lin">
      <dgm:param type="linDir" val="fromT"/>
      <dgm:param type="vertAlign" val="mid"/>
    </dgm:alg>
    <dgm:shape xmlns:r="http://schemas.openxmlformats.org/officeDocument/2006/relationships" r:blip="">
      <dgm:adjLst/>
    </dgm:shape>
    <dgm:presOf/>
    <dgm:constrLst>
      <dgm:constr type="w" for="ch" forName="parentText" refType="w"/>
      <dgm:constr type="h" for="ch" forName="parentText" refType="primFontSz" refFor="ch" refForName="parentText" fact="0.52"/>
      <dgm:constr type="w" for="ch" forName="childText" refType="w"/>
      <dgm:constr type="h" for="ch" forName="childText" refType="primFontSz" refFor="ch" refForName="parentText" fact="0.46"/>
      <dgm:constr type="h" for="ch" forName="parentText" op="equ"/>
      <dgm:constr type="primFontSz" for="ch" forName="parentText" op="equ" val="65"/>
      <dgm:constr type="primFontSz" for="ch" forName="childText" refType="primFontSz" refFor="ch" refForName="parentText" op="equ"/>
      <dgm:constr type="h" for="ch" forName="spacer" refType="primFontSz" refFor="ch" refForName="parentText" fact="0.08"/>
    </dgm:constrLst>
    <dgm:ruleLst>
      <dgm:rule type="primFontSz" for="ch" forName="parentText" val="5" fact="NaN" max="NaN"/>
    </dgm:ruleLst>
    <dgm:forEach name="Name0" axis="ch" ptType="node">
      <dgm:layoutNode name="parentText" styleLbl="node1">
        <dgm:varLst>
          <dgm:chMax val="0"/>
          <dgm:bulletEnabled val="1"/>
        </dgm:varLst>
        <dgm:alg type="tx">
          <dgm:param type="parTxLTRAlign" val="l"/>
          <dgm:param type="parTxRTLAlign" val="r"/>
        </dgm:alg>
        <dgm:shape xmlns:r="http://schemas.openxmlformats.org/officeDocument/2006/relationships" type="roundRect" r:blip="">
          <dgm:adjLst/>
        </dgm:shape>
        <dgm:presOf axis="self"/>
        <dgm:constrLst>
          <dgm:constr type="tMarg" refType="primFontSz" fact="0.3"/>
          <dgm:constr type="bMarg" refType="primFontSz" fact="0.3"/>
          <dgm:constr type="lMarg" refType="primFontSz" fact="0.3"/>
          <dgm:constr type="rMarg" refType="primFontSz" fact="0.3"/>
        </dgm:constrLst>
        <dgm:ruleLst>
          <dgm:rule type="h" val="INF" fact="NaN" max="NaN"/>
        </dgm:ruleLst>
      </dgm:layoutNode>
      <dgm:choose name="Name1">
        <dgm:if name="Name2" axis="ch" ptType="node" func="cnt" op="gte" val="1">
          <dgm:layoutNode name="childText" styleLbl="revTx">
            <dgm:varLst>
              <dgm:bulletEnabled val="1"/>
            </dgm:varLst>
            <dgm:alg type="tx">
              <dgm:param type="stBulletLvl" val="1"/>
              <dgm:param type="lnSpAfChP" val="20"/>
            </dgm:alg>
            <dgm:shape xmlns:r="http://schemas.openxmlformats.org/officeDocument/2006/relationships" type="rect" r:blip="">
              <dgm:adjLst/>
            </dgm:shape>
            <dgm:presOf axis="des" ptType="node"/>
            <dgm:constrLst>
              <dgm:constr type="tMarg" refType="primFontSz" fact="0.1"/>
              <dgm:constr type="bMarg" refType="primFontSz" fact="0.1"/>
              <dgm:constr type="lMarg" refType="w" fact="0.09"/>
            </dgm:constrLst>
            <dgm:ruleLst>
              <dgm:rule type="h" val="INF" fact="NaN" max="NaN"/>
            </dgm:ruleLst>
          </dgm:layoutNode>
        </dgm:if>
        <dgm:else name="Name3">
          <dgm:choose name="Name4">
            <dgm:if name="Name5" axis="par ch" ptType="doc node" func="cnt" op="gte" val="2">
              <dgm:forEach name="Name6" axis="followSib" ptType="sibTrans" cnt="1">
                <dgm:layoutNode name="spacer">
                  <dgm:alg type="sp"/>
                  <dgm:shape xmlns:r="http://schemas.openxmlformats.org/officeDocument/2006/relationships" r:blip="">
                    <dgm:adjLst/>
                  </dgm:shape>
                  <dgm:presOf/>
                  <dgm:constrLst/>
                  <dgm:ruleLst/>
                </dgm:layoutNode>
              </dgm:forEach>
            </dgm:if>
            <dgm:else name="Name7"/>
          </dgm:choose>
        </dgm:else>
      </dgm:choose>
    </dgm:forEach>
  </dgm:layoutNode>
</dgm:layoutDef>
</file>

<file path=xl/diagrams/layout23.xml><?xml version="1.0" encoding="utf-8"?>
<dgm:layoutDef xmlns:dgm="http://schemas.openxmlformats.org/drawingml/2006/diagram" xmlns:a="http://schemas.openxmlformats.org/drawingml/2006/main" uniqueId="urn:microsoft.com/office/officeart/2005/8/layout/vList2">
  <dgm:title val=""/>
  <dgm:desc val=""/>
  <dgm:catLst>
    <dgm:cat type="list" pri="3000"/>
    <dgm:cat type="convert" pri="1000"/>
  </dgm:catLst>
  <dgm:sampData>
    <dgm:dataModel>
      <dgm:ptLst>
        <dgm:pt modelId="0" type="doc"/>
        <dgm:pt modelId="1">
          <dgm:prSet phldr="1"/>
        </dgm:pt>
        <dgm:pt modelId="11">
          <dgm:prSet phldr="1"/>
        </dgm:pt>
        <dgm:pt modelId="2">
          <dgm:prSet phldr="1"/>
        </dgm:pt>
        <dgm:pt modelId="21">
          <dgm:prSet phldr="1"/>
        </dgm:pt>
      </dgm:ptLst>
      <dgm:cxnLst>
        <dgm:cxn modelId="4" srcId="0" destId="1" srcOrd="0" destOrd="0"/>
        <dgm:cxn modelId="5" srcId="0" destId="2" srcOrd="1" destOrd="0"/>
        <dgm:cxn modelId="12" srcId="1" destId="11" srcOrd="0" destOrd="0"/>
        <dgm:cxn modelId="23" srcId="2" destId="21"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animLvl val="lvl"/>
      <dgm:resizeHandles val="exact"/>
    </dgm:varLst>
    <dgm:alg type="lin">
      <dgm:param type="linDir" val="fromT"/>
      <dgm:param type="vertAlign" val="mid"/>
    </dgm:alg>
    <dgm:shape xmlns:r="http://schemas.openxmlformats.org/officeDocument/2006/relationships" r:blip="">
      <dgm:adjLst/>
    </dgm:shape>
    <dgm:presOf/>
    <dgm:constrLst>
      <dgm:constr type="w" for="ch" forName="parentText" refType="w"/>
      <dgm:constr type="h" for="ch" forName="parentText" refType="primFontSz" refFor="ch" refForName="parentText" fact="0.52"/>
      <dgm:constr type="w" for="ch" forName="childText" refType="w"/>
      <dgm:constr type="h" for="ch" forName="childText" refType="primFontSz" refFor="ch" refForName="parentText" fact="0.46"/>
      <dgm:constr type="h" for="ch" forName="parentText" op="equ"/>
      <dgm:constr type="primFontSz" for="ch" forName="parentText" op="equ" val="65"/>
      <dgm:constr type="primFontSz" for="ch" forName="childText" refType="primFontSz" refFor="ch" refForName="parentText" op="equ"/>
      <dgm:constr type="h" for="ch" forName="spacer" refType="primFontSz" refFor="ch" refForName="parentText" fact="0.08"/>
    </dgm:constrLst>
    <dgm:ruleLst>
      <dgm:rule type="primFontSz" for="ch" forName="parentText" val="5" fact="NaN" max="NaN"/>
    </dgm:ruleLst>
    <dgm:forEach name="Name0" axis="ch" ptType="node">
      <dgm:layoutNode name="parentText" styleLbl="node1">
        <dgm:varLst>
          <dgm:chMax val="0"/>
          <dgm:bulletEnabled val="1"/>
        </dgm:varLst>
        <dgm:alg type="tx">
          <dgm:param type="parTxLTRAlign" val="l"/>
          <dgm:param type="parTxRTLAlign" val="r"/>
        </dgm:alg>
        <dgm:shape xmlns:r="http://schemas.openxmlformats.org/officeDocument/2006/relationships" type="roundRect" r:blip="">
          <dgm:adjLst/>
        </dgm:shape>
        <dgm:presOf axis="self"/>
        <dgm:constrLst>
          <dgm:constr type="tMarg" refType="primFontSz" fact="0.3"/>
          <dgm:constr type="bMarg" refType="primFontSz" fact="0.3"/>
          <dgm:constr type="lMarg" refType="primFontSz" fact="0.3"/>
          <dgm:constr type="rMarg" refType="primFontSz" fact="0.3"/>
        </dgm:constrLst>
        <dgm:ruleLst>
          <dgm:rule type="h" val="INF" fact="NaN" max="NaN"/>
        </dgm:ruleLst>
      </dgm:layoutNode>
      <dgm:choose name="Name1">
        <dgm:if name="Name2" axis="ch" ptType="node" func="cnt" op="gte" val="1">
          <dgm:layoutNode name="childText" styleLbl="revTx">
            <dgm:varLst>
              <dgm:bulletEnabled val="1"/>
            </dgm:varLst>
            <dgm:alg type="tx">
              <dgm:param type="stBulletLvl" val="1"/>
              <dgm:param type="lnSpAfChP" val="20"/>
            </dgm:alg>
            <dgm:shape xmlns:r="http://schemas.openxmlformats.org/officeDocument/2006/relationships" type="rect" r:blip="">
              <dgm:adjLst/>
            </dgm:shape>
            <dgm:presOf axis="des" ptType="node"/>
            <dgm:constrLst>
              <dgm:constr type="tMarg" refType="primFontSz" fact="0.1"/>
              <dgm:constr type="bMarg" refType="primFontSz" fact="0.1"/>
              <dgm:constr type="lMarg" refType="w" fact="0.09"/>
            </dgm:constrLst>
            <dgm:ruleLst>
              <dgm:rule type="h" val="INF" fact="NaN" max="NaN"/>
            </dgm:ruleLst>
          </dgm:layoutNode>
        </dgm:if>
        <dgm:else name="Name3">
          <dgm:choose name="Name4">
            <dgm:if name="Name5" axis="par ch" ptType="doc node" func="cnt" op="gte" val="2">
              <dgm:forEach name="Name6" axis="followSib" ptType="sibTrans" cnt="1">
                <dgm:layoutNode name="spacer">
                  <dgm:alg type="sp"/>
                  <dgm:shape xmlns:r="http://schemas.openxmlformats.org/officeDocument/2006/relationships" r:blip="">
                    <dgm:adjLst/>
                  </dgm:shape>
                  <dgm:presOf/>
                  <dgm:constrLst/>
                  <dgm:ruleLst/>
                </dgm:layoutNode>
              </dgm:forEach>
            </dgm:if>
            <dgm:else name="Name7"/>
          </dgm:choose>
        </dgm:else>
      </dgm:choose>
    </dgm:forEach>
  </dgm:layoutNode>
</dgm:layoutDef>
</file>

<file path=xl/diagrams/layout24.xml><?xml version="1.0" encoding="utf-8"?>
<dgm:layoutDef xmlns:dgm="http://schemas.openxmlformats.org/drawingml/2006/diagram" xmlns:a="http://schemas.openxmlformats.org/drawingml/2006/main" uniqueId="urn:microsoft.com/office/officeart/2005/8/layout/vList2">
  <dgm:title val=""/>
  <dgm:desc val=""/>
  <dgm:catLst>
    <dgm:cat type="list" pri="3000"/>
    <dgm:cat type="convert" pri="1000"/>
  </dgm:catLst>
  <dgm:sampData>
    <dgm:dataModel>
      <dgm:ptLst>
        <dgm:pt modelId="0" type="doc"/>
        <dgm:pt modelId="1">
          <dgm:prSet phldr="1"/>
        </dgm:pt>
        <dgm:pt modelId="11">
          <dgm:prSet phldr="1"/>
        </dgm:pt>
        <dgm:pt modelId="2">
          <dgm:prSet phldr="1"/>
        </dgm:pt>
        <dgm:pt modelId="21">
          <dgm:prSet phldr="1"/>
        </dgm:pt>
      </dgm:ptLst>
      <dgm:cxnLst>
        <dgm:cxn modelId="4" srcId="0" destId="1" srcOrd="0" destOrd="0"/>
        <dgm:cxn modelId="5" srcId="0" destId="2" srcOrd="1" destOrd="0"/>
        <dgm:cxn modelId="12" srcId="1" destId="11" srcOrd="0" destOrd="0"/>
        <dgm:cxn modelId="23" srcId="2" destId="21"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animLvl val="lvl"/>
      <dgm:resizeHandles val="exact"/>
    </dgm:varLst>
    <dgm:alg type="lin">
      <dgm:param type="linDir" val="fromT"/>
      <dgm:param type="vertAlign" val="mid"/>
    </dgm:alg>
    <dgm:shape xmlns:r="http://schemas.openxmlformats.org/officeDocument/2006/relationships" r:blip="">
      <dgm:adjLst/>
    </dgm:shape>
    <dgm:presOf/>
    <dgm:constrLst>
      <dgm:constr type="w" for="ch" forName="parentText" refType="w"/>
      <dgm:constr type="h" for="ch" forName="parentText" refType="primFontSz" refFor="ch" refForName="parentText" fact="0.52"/>
      <dgm:constr type="w" for="ch" forName="childText" refType="w"/>
      <dgm:constr type="h" for="ch" forName="childText" refType="primFontSz" refFor="ch" refForName="parentText" fact="0.46"/>
      <dgm:constr type="h" for="ch" forName="parentText" op="equ"/>
      <dgm:constr type="primFontSz" for="ch" forName="parentText" op="equ" val="65"/>
      <dgm:constr type="primFontSz" for="ch" forName="childText" refType="primFontSz" refFor="ch" refForName="parentText" op="equ"/>
      <dgm:constr type="h" for="ch" forName="spacer" refType="primFontSz" refFor="ch" refForName="parentText" fact="0.08"/>
    </dgm:constrLst>
    <dgm:ruleLst>
      <dgm:rule type="primFontSz" for="ch" forName="parentText" val="5" fact="NaN" max="NaN"/>
    </dgm:ruleLst>
    <dgm:forEach name="Name0" axis="ch" ptType="node">
      <dgm:layoutNode name="parentText" styleLbl="node1">
        <dgm:varLst>
          <dgm:chMax val="0"/>
          <dgm:bulletEnabled val="1"/>
        </dgm:varLst>
        <dgm:alg type="tx">
          <dgm:param type="parTxLTRAlign" val="l"/>
          <dgm:param type="parTxRTLAlign" val="r"/>
        </dgm:alg>
        <dgm:shape xmlns:r="http://schemas.openxmlformats.org/officeDocument/2006/relationships" type="roundRect" r:blip="">
          <dgm:adjLst/>
        </dgm:shape>
        <dgm:presOf axis="self"/>
        <dgm:constrLst>
          <dgm:constr type="tMarg" refType="primFontSz" fact="0.3"/>
          <dgm:constr type="bMarg" refType="primFontSz" fact="0.3"/>
          <dgm:constr type="lMarg" refType="primFontSz" fact="0.3"/>
          <dgm:constr type="rMarg" refType="primFontSz" fact="0.3"/>
        </dgm:constrLst>
        <dgm:ruleLst>
          <dgm:rule type="h" val="INF" fact="NaN" max="NaN"/>
        </dgm:ruleLst>
      </dgm:layoutNode>
      <dgm:choose name="Name1">
        <dgm:if name="Name2" axis="ch" ptType="node" func="cnt" op="gte" val="1">
          <dgm:layoutNode name="childText" styleLbl="revTx">
            <dgm:varLst>
              <dgm:bulletEnabled val="1"/>
            </dgm:varLst>
            <dgm:alg type="tx">
              <dgm:param type="stBulletLvl" val="1"/>
              <dgm:param type="lnSpAfChP" val="20"/>
            </dgm:alg>
            <dgm:shape xmlns:r="http://schemas.openxmlformats.org/officeDocument/2006/relationships" type="rect" r:blip="">
              <dgm:adjLst/>
            </dgm:shape>
            <dgm:presOf axis="des" ptType="node"/>
            <dgm:constrLst>
              <dgm:constr type="tMarg" refType="primFontSz" fact="0.1"/>
              <dgm:constr type="bMarg" refType="primFontSz" fact="0.1"/>
              <dgm:constr type="lMarg" refType="w" fact="0.09"/>
            </dgm:constrLst>
            <dgm:ruleLst>
              <dgm:rule type="h" val="INF" fact="NaN" max="NaN"/>
            </dgm:ruleLst>
          </dgm:layoutNode>
        </dgm:if>
        <dgm:else name="Name3">
          <dgm:choose name="Name4">
            <dgm:if name="Name5" axis="par ch" ptType="doc node" func="cnt" op="gte" val="2">
              <dgm:forEach name="Name6" axis="followSib" ptType="sibTrans" cnt="1">
                <dgm:layoutNode name="spacer">
                  <dgm:alg type="sp"/>
                  <dgm:shape xmlns:r="http://schemas.openxmlformats.org/officeDocument/2006/relationships" r:blip="">
                    <dgm:adjLst/>
                  </dgm:shape>
                  <dgm:presOf/>
                  <dgm:constrLst/>
                  <dgm:ruleLst/>
                </dgm:layoutNode>
              </dgm:forEach>
            </dgm:if>
            <dgm:else name="Name7"/>
          </dgm:choose>
        </dgm:else>
      </dgm:choose>
    </dgm:forEach>
  </dgm:layoutNode>
</dgm:layoutDef>
</file>

<file path=xl/diagrams/layout25.xml><?xml version="1.0" encoding="utf-8"?>
<dgm:layoutDef xmlns:dgm="http://schemas.openxmlformats.org/drawingml/2006/diagram" xmlns:a="http://schemas.openxmlformats.org/drawingml/2006/main" uniqueId="urn:microsoft.com/office/officeart/2005/8/layout/vList2">
  <dgm:title val=""/>
  <dgm:desc val=""/>
  <dgm:catLst>
    <dgm:cat type="list" pri="3000"/>
    <dgm:cat type="convert" pri="1000"/>
  </dgm:catLst>
  <dgm:sampData>
    <dgm:dataModel>
      <dgm:ptLst>
        <dgm:pt modelId="0" type="doc"/>
        <dgm:pt modelId="1">
          <dgm:prSet phldr="1"/>
        </dgm:pt>
        <dgm:pt modelId="11">
          <dgm:prSet phldr="1"/>
        </dgm:pt>
        <dgm:pt modelId="2">
          <dgm:prSet phldr="1"/>
        </dgm:pt>
        <dgm:pt modelId="21">
          <dgm:prSet phldr="1"/>
        </dgm:pt>
      </dgm:ptLst>
      <dgm:cxnLst>
        <dgm:cxn modelId="4" srcId="0" destId="1" srcOrd="0" destOrd="0"/>
        <dgm:cxn modelId="5" srcId="0" destId="2" srcOrd="1" destOrd="0"/>
        <dgm:cxn modelId="12" srcId="1" destId="11" srcOrd="0" destOrd="0"/>
        <dgm:cxn modelId="23" srcId="2" destId="21"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animLvl val="lvl"/>
      <dgm:resizeHandles val="exact"/>
    </dgm:varLst>
    <dgm:alg type="lin">
      <dgm:param type="linDir" val="fromT"/>
      <dgm:param type="vertAlign" val="mid"/>
    </dgm:alg>
    <dgm:shape xmlns:r="http://schemas.openxmlformats.org/officeDocument/2006/relationships" r:blip="">
      <dgm:adjLst/>
    </dgm:shape>
    <dgm:presOf/>
    <dgm:constrLst>
      <dgm:constr type="w" for="ch" forName="parentText" refType="w"/>
      <dgm:constr type="h" for="ch" forName="parentText" refType="primFontSz" refFor="ch" refForName="parentText" fact="0.52"/>
      <dgm:constr type="w" for="ch" forName="childText" refType="w"/>
      <dgm:constr type="h" for="ch" forName="childText" refType="primFontSz" refFor="ch" refForName="parentText" fact="0.46"/>
      <dgm:constr type="h" for="ch" forName="parentText" op="equ"/>
      <dgm:constr type="primFontSz" for="ch" forName="parentText" op="equ" val="65"/>
      <dgm:constr type="primFontSz" for="ch" forName="childText" refType="primFontSz" refFor="ch" refForName="parentText" op="equ"/>
      <dgm:constr type="h" for="ch" forName="spacer" refType="primFontSz" refFor="ch" refForName="parentText" fact="0.08"/>
    </dgm:constrLst>
    <dgm:ruleLst>
      <dgm:rule type="primFontSz" for="ch" forName="parentText" val="5" fact="NaN" max="NaN"/>
    </dgm:ruleLst>
    <dgm:forEach name="Name0" axis="ch" ptType="node">
      <dgm:layoutNode name="parentText" styleLbl="node1">
        <dgm:varLst>
          <dgm:chMax val="0"/>
          <dgm:bulletEnabled val="1"/>
        </dgm:varLst>
        <dgm:alg type="tx">
          <dgm:param type="parTxLTRAlign" val="l"/>
          <dgm:param type="parTxRTLAlign" val="r"/>
        </dgm:alg>
        <dgm:shape xmlns:r="http://schemas.openxmlformats.org/officeDocument/2006/relationships" type="roundRect" r:blip="">
          <dgm:adjLst/>
        </dgm:shape>
        <dgm:presOf axis="self"/>
        <dgm:constrLst>
          <dgm:constr type="tMarg" refType="primFontSz" fact="0.3"/>
          <dgm:constr type="bMarg" refType="primFontSz" fact="0.3"/>
          <dgm:constr type="lMarg" refType="primFontSz" fact="0.3"/>
          <dgm:constr type="rMarg" refType="primFontSz" fact="0.3"/>
        </dgm:constrLst>
        <dgm:ruleLst>
          <dgm:rule type="h" val="INF" fact="NaN" max="NaN"/>
        </dgm:ruleLst>
      </dgm:layoutNode>
      <dgm:choose name="Name1">
        <dgm:if name="Name2" axis="ch" ptType="node" func="cnt" op="gte" val="1">
          <dgm:layoutNode name="childText" styleLbl="revTx">
            <dgm:varLst>
              <dgm:bulletEnabled val="1"/>
            </dgm:varLst>
            <dgm:alg type="tx">
              <dgm:param type="stBulletLvl" val="1"/>
              <dgm:param type="lnSpAfChP" val="20"/>
            </dgm:alg>
            <dgm:shape xmlns:r="http://schemas.openxmlformats.org/officeDocument/2006/relationships" type="rect" r:blip="">
              <dgm:adjLst/>
            </dgm:shape>
            <dgm:presOf axis="des" ptType="node"/>
            <dgm:constrLst>
              <dgm:constr type="tMarg" refType="primFontSz" fact="0.1"/>
              <dgm:constr type="bMarg" refType="primFontSz" fact="0.1"/>
              <dgm:constr type="lMarg" refType="w" fact="0.09"/>
            </dgm:constrLst>
            <dgm:ruleLst>
              <dgm:rule type="h" val="INF" fact="NaN" max="NaN"/>
            </dgm:ruleLst>
          </dgm:layoutNode>
        </dgm:if>
        <dgm:else name="Name3">
          <dgm:choose name="Name4">
            <dgm:if name="Name5" axis="par ch" ptType="doc node" func="cnt" op="gte" val="2">
              <dgm:forEach name="Name6" axis="followSib" ptType="sibTrans" cnt="1">
                <dgm:layoutNode name="spacer">
                  <dgm:alg type="sp"/>
                  <dgm:shape xmlns:r="http://schemas.openxmlformats.org/officeDocument/2006/relationships" r:blip="">
                    <dgm:adjLst/>
                  </dgm:shape>
                  <dgm:presOf/>
                  <dgm:constrLst/>
                  <dgm:ruleLst/>
                </dgm:layoutNode>
              </dgm:forEach>
            </dgm:if>
            <dgm:else name="Name7"/>
          </dgm:choose>
        </dgm:else>
      </dgm:choose>
    </dgm:forEach>
  </dgm:layoutNode>
</dgm:layoutDef>
</file>

<file path=xl/diagrams/layout26.xml><?xml version="1.0" encoding="utf-8"?>
<dgm:layoutDef xmlns:dgm="http://schemas.openxmlformats.org/drawingml/2006/diagram" xmlns:a="http://schemas.openxmlformats.org/drawingml/2006/main" uniqueId="urn:microsoft.com/office/officeart/2005/8/layout/vList2">
  <dgm:title val=""/>
  <dgm:desc val=""/>
  <dgm:catLst>
    <dgm:cat type="list" pri="3000"/>
    <dgm:cat type="convert" pri="1000"/>
  </dgm:catLst>
  <dgm:sampData>
    <dgm:dataModel>
      <dgm:ptLst>
        <dgm:pt modelId="0" type="doc"/>
        <dgm:pt modelId="1">
          <dgm:prSet phldr="1"/>
        </dgm:pt>
        <dgm:pt modelId="11">
          <dgm:prSet phldr="1"/>
        </dgm:pt>
        <dgm:pt modelId="2">
          <dgm:prSet phldr="1"/>
        </dgm:pt>
        <dgm:pt modelId="21">
          <dgm:prSet phldr="1"/>
        </dgm:pt>
      </dgm:ptLst>
      <dgm:cxnLst>
        <dgm:cxn modelId="4" srcId="0" destId="1" srcOrd="0" destOrd="0"/>
        <dgm:cxn modelId="5" srcId="0" destId="2" srcOrd="1" destOrd="0"/>
        <dgm:cxn modelId="12" srcId="1" destId="11" srcOrd="0" destOrd="0"/>
        <dgm:cxn modelId="23" srcId="2" destId="21"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animLvl val="lvl"/>
      <dgm:resizeHandles val="exact"/>
    </dgm:varLst>
    <dgm:alg type="lin">
      <dgm:param type="linDir" val="fromT"/>
      <dgm:param type="vertAlign" val="mid"/>
    </dgm:alg>
    <dgm:shape xmlns:r="http://schemas.openxmlformats.org/officeDocument/2006/relationships" r:blip="">
      <dgm:adjLst/>
    </dgm:shape>
    <dgm:presOf/>
    <dgm:constrLst>
      <dgm:constr type="w" for="ch" forName="parentText" refType="w"/>
      <dgm:constr type="h" for="ch" forName="parentText" refType="primFontSz" refFor="ch" refForName="parentText" fact="0.52"/>
      <dgm:constr type="w" for="ch" forName="childText" refType="w"/>
      <dgm:constr type="h" for="ch" forName="childText" refType="primFontSz" refFor="ch" refForName="parentText" fact="0.46"/>
      <dgm:constr type="h" for="ch" forName="parentText" op="equ"/>
      <dgm:constr type="primFontSz" for="ch" forName="parentText" op="equ" val="65"/>
      <dgm:constr type="primFontSz" for="ch" forName="childText" refType="primFontSz" refFor="ch" refForName="parentText" op="equ"/>
      <dgm:constr type="h" for="ch" forName="spacer" refType="primFontSz" refFor="ch" refForName="parentText" fact="0.08"/>
    </dgm:constrLst>
    <dgm:ruleLst>
      <dgm:rule type="primFontSz" for="ch" forName="parentText" val="5" fact="NaN" max="NaN"/>
    </dgm:ruleLst>
    <dgm:forEach name="Name0" axis="ch" ptType="node">
      <dgm:layoutNode name="parentText" styleLbl="node1">
        <dgm:varLst>
          <dgm:chMax val="0"/>
          <dgm:bulletEnabled val="1"/>
        </dgm:varLst>
        <dgm:alg type="tx">
          <dgm:param type="parTxLTRAlign" val="l"/>
          <dgm:param type="parTxRTLAlign" val="r"/>
        </dgm:alg>
        <dgm:shape xmlns:r="http://schemas.openxmlformats.org/officeDocument/2006/relationships" type="roundRect" r:blip="">
          <dgm:adjLst/>
        </dgm:shape>
        <dgm:presOf axis="self"/>
        <dgm:constrLst>
          <dgm:constr type="tMarg" refType="primFontSz" fact="0.3"/>
          <dgm:constr type="bMarg" refType="primFontSz" fact="0.3"/>
          <dgm:constr type="lMarg" refType="primFontSz" fact="0.3"/>
          <dgm:constr type="rMarg" refType="primFontSz" fact="0.3"/>
        </dgm:constrLst>
        <dgm:ruleLst>
          <dgm:rule type="h" val="INF" fact="NaN" max="NaN"/>
        </dgm:ruleLst>
      </dgm:layoutNode>
      <dgm:choose name="Name1">
        <dgm:if name="Name2" axis="ch" ptType="node" func="cnt" op="gte" val="1">
          <dgm:layoutNode name="childText" styleLbl="revTx">
            <dgm:varLst>
              <dgm:bulletEnabled val="1"/>
            </dgm:varLst>
            <dgm:alg type="tx">
              <dgm:param type="stBulletLvl" val="1"/>
              <dgm:param type="lnSpAfChP" val="20"/>
            </dgm:alg>
            <dgm:shape xmlns:r="http://schemas.openxmlformats.org/officeDocument/2006/relationships" type="rect" r:blip="">
              <dgm:adjLst/>
            </dgm:shape>
            <dgm:presOf axis="des" ptType="node"/>
            <dgm:constrLst>
              <dgm:constr type="tMarg" refType="primFontSz" fact="0.1"/>
              <dgm:constr type="bMarg" refType="primFontSz" fact="0.1"/>
              <dgm:constr type="lMarg" refType="w" fact="0.09"/>
            </dgm:constrLst>
            <dgm:ruleLst>
              <dgm:rule type="h" val="INF" fact="NaN" max="NaN"/>
            </dgm:ruleLst>
          </dgm:layoutNode>
        </dgm:if>
        <dgm:else name="Name3">
          <dgm:choose name="Name4">
            <dgm:if name="Name5" axis="par ch" ptType="doc node" func="cnt" op="gte" val="2">
              <dgm:forEach name="Name6" axis="followSib" ptType="sibTrans" cnt="1">
                <dgm:layoutNode name="spacer">
                  <dgm:alg type="sp"/>
                  <dgm:shape xmlns:r="http://schemas.openxmlformats.org/officeDocument/2006/relationships" r:blip="">
                    <dgm:adjLst/>
                  </dgm:shape>
                  <dgm:presOf/>
                  <dgm:constrLst/>
                  <dgm:ruleLst/>
                </dgm:layoutNode>
              </dgm:forEach>
            </dgm:if>
            <dgm:else name="Name7"/>
          </dgm:choose>
        </dgm:else>
      </dgm:choose>
    </dgm:forEach>
  </dgm:layoutNode>
</dgm:layoutDef>
</file>

<file path=xl/diagrams/layout27.xml><?xml version="1.0" encoding="utf-8"?>
<dgm:layoutDef xmlns:dgm="http://schemas.openxmlformats.org/drawingml/2006/diagram" xmlns:a="http://schemas.openxmlformats.org/drawingml/2006/main" uniqueId="urn:microsoft.com/office/officeart/2005/8/layout/vList2">
  <dgm:title val=""/>
  <dgm:desc val=""/>
  <dgm:catLst>
    <dgm:cat type="list" pri="3000"/>
    <dgm:cat type="convert" pri="1000"/>
  </dgm:catLst>
  <dgm:sampData>
    <dgm:dataModel>
      <dgm:ptLst>
        <dgm:pt modelId="0" type="doc"/>
        <dgm:pt modelId="1">
          <dgm:prSet phldr="1"/>
        </dgm:pt>
        <dgm:pt modelId="11">
          <dgm:prSet phldr="1"/>
        </dgm:pt>
        <dgm:pt modelId="2">
          <dgm:prSet phldr="1"/>
        </dgm:pt>
        <dgm:pt modelId="21">
          <dgm:prSet phldr="1"/>
        </dgm:pt>
      </dgm:ptLst>
      <dgm:cxnLst>
        <dgm:cxn modelId="4" srcId="0" destId="1" srcOrd="0" destOrd="0"/>
        <dgm:cxn modelId="5" srcId="0" destId="2" srcOrd="1" destOrd="0"/>
        <dgm:cxn modelId="12" srcId="1" destId="11" srcOrd="0" destOrd="0"/>
        <dgm:cxn modelId="23" srcId="2" destId="21"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animLvl val="lvl"/>
      <dgm:resizeHandles val="exact"/>
    </dgm:varLst>
    <dgm:alg type="lin">
      <dgm:param type="linDir" val="fromT"/>
      <dgm:param type="vertAlign" val="mid"/>
    </dgm:alg>
    <dgm:shape xmlns:r="http://schemas.openxmlformats.org/officeDocument/2006/relationships" r:blip="">
      <dgm:adjLst/>
    </dgm:shape>
    <dgm:presOf/>
    <dgm:constrLst>
      <dgm:constr type="w" for="ch" forName="parentText" refType="w"/>
      <dgm:constr type="h" for="ch" forName="parentText" refType="primFontSz" refFor="ch" refForName="parentText" fact="0.52"/>
      <dgm:constr type="w" for="ch" forName="childText" refType="w"/>
      <dgm:constr type="h" for="ch" forName="childText" refType="primFontSz" refFor="ch" refForName="parentText" fact="0.46"/>
      <dgm:constr type="h" for="ch" forName="parentText" op="equ"/>
      <dgm:constr type="primFontSz" for="ch" forName="parentText" op="equ" val="65"/>
      <dgm:constr type="primFontSz" for="ch" forName="childText" refType="primFontSz" refFor="ch" refForName="parentText" op="equ"/>
      <dgm:constr type="h" for="ch" forName="spacer" refType="primFontSz" refFor="ch" refForName="parentText" fact="0.08"/>
    </dgm:constrLst>
    <dgm:ruleLst>
      <dgm:rule type="primFontSz" for="ch" forName="parentText" val="5" fact="NaN" max="NaN"/>
    </dgm:ruleLst>
    <dgm:forEach name="Name0" axis="ch" ptType="node">
      <dgm:layoutNode name="parentText" styleLbl="node1">
        <dgm:varLst>
          <dgm:chMax val="0"/>
          <dgm:bulletEnabled val="1"/>
        </dgm:varLst>
        <dgm:alg type="tx">
          <dgm:param type="parTxLTRAlign" val="l"/>
          <dgm:param type="parTxRTLAlign" val="r"/>
        </dgm:alg>
        <dgm:shape xmlns:r="http://schemas.openxmlformats.org/officeDocument/2006/relationships" type="roundRect" r:blip="">
          <dgm:adjLst/>
        </dgm:shape>
        <dgm:presOf axis="self"/>
        <dgm:constrLst>
          <dgm:constr type="tMarg" refType="primFontSz" fact="0.3"/>
          <dgm:constr type="bMarg" refType="primFontSz" fact="0.3"/>
          <dgm:constr type="lMarg" refType="primFontSz" fact="0.3"/>
          <dgm:constr type="rMarg" refType="primFontSz" fact="0.3"/>
        </dgm:constrLst>
        <dgm:ruleLst>
          <dgm:rule type="h" val="INF" fact="NaN" max="NaN"/>
        </dgm:ruleLst>
      </dgm:layoutNode>
      <dgm:choose name="Name1">
        <dgm:if name="Name2" axis="ch" ptType="node" func="cnt" op="gte" val="1">
          <dgm:layoutNode name="childText" styleLbl="revTx">
            <dgm:varLst>
              <dgm:bulletEnabled val="1"/>
            </dgm:varLst>
            <dgm:alg type="tx">
              <dgm:param type="stBulletLvl" val="1"/>
              <dgm:param type="lnSpAfChP" val="20"/>
            </dgm:alg>
            <dgm:shape xmlns:r="http://schemas.openxmlformats.org/officeDocument/2006/relationships" type="rect" r:blip="">
              <dgm:adjLst/>
            </dgm:shape>
            <dgm:presOf axis="des" ptType="node"/>
            <dgm:constrLst>
              <dgm:constr type="tMarg" refType="primFontSz" fact="0.1"/>
              <dgm:constr type="bMarg" refType="primFontSz" fact="0.1"/>
              <dgm:constr type="lMarg" refType="w" fact="0.09"/>
            </dgm:constrLst>
            <dgm:ruleLst>
              <dgm:rule type="h" val="INF" fact="NaN" max="NaN"/>
            </dgm:ruleLst>
          </dgm:layoutNode>
        </dgm:if>
        <dgm:else name="Name3">
          <dgm:choose name="Name4">
            <dgm:if name="Name5" axis="par ch" ptType="doc node" func="cnt" op="gte" val="2">
              <dgm:forEach name="Name6" axis="followSib" ptType="sibTrans" cnt="1">
                <dgm:layoutNode name="spacer">
                  <dgm:alg type="sp"/>
                  <dgm:shape xmlns:r="http://schemas.openxmlformats.org/officeDocument/2006/relationships" r:blip="">
                    <dgm:adjLst/>
                  </dgm:shape>
                  <dgm:presOf/>
                  <dgm:constrLst/>
                  <dgm:ruleLst/>
                </dgm:layoutNode>
              </dgm:forEach>
            </dgm:if>
            <dgm:else name="Name7"/>
          </dgm:choose>
        </dgm:else>
      </dgm:choose>
    </dgm:forEach>
  </dgm:layoutNode>
</dgm:layoutDef>
</file>

<file path=xl/diagrams/layout28.xml><?xml version="1.0" encoding="utf-8"?>
<dgm:layoutDef xmlns:dgm="http://schemas.openxmlformats.org/drawingml/2006/diagram" xmlns:a="http://schemas.openxmlformats.org/drawingml/2006/main" uniqueId="urn:microsoft.com/office/officeart/2005/8/layout/vList2">
  <dgm:title val=""/>
  <dgm:desc val=""/>
  <dgm:catLst>
    <dgm:cat type="list" pri="3000"/>
    <dgm:cat type="convert" pri="1000"/>
  </dgm:catLst>
  <dgm:sampData>
    <dgm:dataModel>
      <dgm:ptLst>
        <dgm:pt modelId="0" type="doc"/>
        <dgm:pt modelId="1">
          <dgm:prSet phldr="1"/>
        </dgm:pt>
        <dgm:pt modelId="11">
          <dgm:prSet phldr="1"/>
        </dgm:pt>
        <dgm:pt modelId="2">
          <dgm:prSet phldr="1"/>
        </dgm:pt>
        <dgm:pt modelId="21">
          <dgm:prSet phldr="1"/>
        </dgm:pt>
      </dgm:ptLst>
      <dgm:cxnLst>
        <dgm:cxn modelId="4" srcId="0" destId="1" srcOrd="0" destOrd="0"/>
        <dgm:cxn modelId="5" srcId="0" destId="2" srcOrd="1" destOrd="0"/>
        <dgm:cxn modelId="12" srcId="1" destId="11" srcOrd="0" destOrd="0"/>
        <dgm:cxn modelId="23" srcId="2" destId="21"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animLvl val="lvl"/>
      <dgm:resizeHandles val="exact"/>
    </dgm:varLst>
    <dgm:alg type="lin">
      <dgm:param type="linDir" val="fromT"/>
      <dgm:param type="vertAlign" val="mid"/>
    </dgm:alg>
    <dgm:shape xmlns:r="http://schemas.openxmlformats.org/officeDocument/2006/relationships" r:blip="">
      <dgm:adjLst/>
    </dgm:shape>
    <dgm:presOf/>
    <dgm:constrLst>
      <dgm:constr type="w" for="ch" forName="parentText" refType="w"/>
      <dgm:constr type="h" for="ch" forName="parentText" refType="primFontSz" refFor="ch" refForName="parentText" fact="0.52"/>
      <dgm:constr type="w" for="ch" forName="childText" refType="w"/>
      <dgm:constr type="h" for="ch" forName="childText" refType="primFontSz" refFor="ch" refForName="parentText" fact="0.46"/>
      <dgm:constr type="h" for="ch" forName="parentText" op="equ"/>
      <dgm:constr type="primFontSz" for="ch" forName="parentText" op="equ" val="65"/>
      <dgm:constr type="primFontSz" for="ch" forName="childText" refType="primFontSz" refFor="ch" refForName="parentText" op="equ"/>
      <dgm:constr type="h" for="ch" forName="spacer" refType="primFontSz" refFor="ch" refForName="parentText" fact="0.08"/>
    </dgm:constrLst>
    <dgm:ruleLst>
      <dgm:rule type="primFontSz" for="ch" forName="parentText" val="5" fact="NaN" max="NaN"/>
    </dgm:ruleLst>
    <dgm:forEach name="Name0" axis="ch" ptType="node">
      <dgm:layoutNode name="parentText" styleLbl="node1">
        <dgm:varLst>
          <dgm:chMax val="0"/>
          <dgm:bulletEnabled val="1"/>
        </dgm:varLst>
        <dgm:alg type="tx">
          <dgm:param type="parTxLTRAlign" val="l"/>
          <dgm:param type="parTxRTLAlign" val="r"/>
        </dgm:alg>
        <dgm:shape xmlns:r="http://schemas.openxmlformats.org/officeDocument/2006/relationships" type="roundRect" r:blip="">
          <dgm:adjLst/>
        </dgm:shape>
        <dgm:presOf axis="self"/>
        <dgm:constrLst>
          <dgm:constr type="tMarg" refType="primFontSz" fact="0.3"/>
          <dgm:constr type="bMarg" refType="primFontSz" fact="0.3"/>
          <dgm:constr type="lMarg" refType="primFontSz" fact="0.3"/>
          <dgm:constr type="rMarg" refType="primFontSz" fact="0.3"/>
        </dgm:constrLst>
        <dgm:ruleLst>
          <dgm:rule type="h" val="INF" fact="NaN" max="NaN"/>
        </dgm:ruleLst>
      </dgm:layoutNode>
      <dgm:choose name="Name1">
        <dgm:if name="Name2" axis="ch" ptType="node" func="cnt" op="gte" val="1">
          <dgm:layoutNode name="childText" styleLbl="revTx">
            <dgm:varLst>
              <dgm:bulletEnabled val="1"/>
            </dgm:varLst>
            <dgm:alg type="tx">
              <dgm:param type="stBulletLvl" val="1"/>
              <dgm:param type="lnSpAfChP" val="20"/>
            </dgm:alg>
            <dgm:shape xmlns:r="http://schemas.openxmlformats.org/officeDocument/2006/relationships" type="rect" r:blip="">
              <dgm:adjLst/>
            </dgm:shape>
            <dgm:presOf axis="des" ptType="node"/>
            <dgm:constrLst>
              <dgm:constr type="tMarg" refType="primFontSz" fact="0.1"/>
              <dgm:constr type="bMarg" refType="primFontSz" fact="0.1"/>
              <dgm:constr type="lMarg" refType="w" fact="0.09"/>
            </dgm:constrLst>
            <dgm:ruleLst>
              <dgm:rule type="h" val="INF" fact="NaN" max="NaN"/>
            </dgm:ruleLst>
          </dgm:layoutNode>
        </dgm:if>
        <dgm:else name="Name3">
          <dgm:choose name="Name4">
            <dgm:if name="Name5" axis="par ch" ptType="doc node" func="cnt" op="gte" val="2">
              <dgm:forEach name="Name6" axis="followSib" ptType="sibTrans" cnt="1">
                <dgm:layoutNode name="spacer">
                  <dgm:alg type="sp"/>
                  <dgm:shape xmlns:r="http://schemas.openxmlformats.org/officeDocument/2006/relationships" r:blip="">
                    <dgm:adjLst/>
                  </dgm:shape>
                  <dgm:presOf/>
                  <dgm:constrLst/>
                  <dgm:ruleLst/>
                </dgm:layoutNode>
              </dgm:forEach>
            </dgm:if>
            <dgm:else name="Name7"/>
          </dgm:choose>
        </dgm:else>
      </dgm:choose>
    </dgm:forEach>
  </dgm:layoutNode>
</dgm:layoutDef>
</file>

<file path=xl/diagrams/layout29.xml><?xml version="1.0" encoding="utf-8"?>
<dgm:layoutDef xmlns:dgm="http://schemas.openxmlformats.org/drawingml/2006/diagram" xmlns:a="http://schemas.openxmlformats.org/drawingml/2006/main" uniqueId="urn:microsoft.com/office/officeart/2005/8/layout/vList2">
  <dgm:title val=""/>
  <dgm:desc val=""/>
  <dgm:catLst>
    <dgm:cat type="list" pri="3000"/>
    <dgm:cat type="convert" pri="1000"/>
  </dgm:catLst>
  <dgm:sampData>
    <dgm:dataModel>
      <dgm:ptLst>
        <dgm:pt modelId="0" type="doc"/>
        <dgm:pt modelId="1">
          <dgm:prSet phldr="1"/>
        </dgm:pt>
        <dgm:pt modelId="11">
          <dgm:prSet phldr="1"/>
        </dgm:pt>
        <dgm:pt modelId="2">
          <dgm:prSet phldr="1"/>
        </dgm:pt>
        <dgm:pt modelId="21">
          <dgm:prSet phldr="1"/>
        </dgm:pt>
      </dgm:ptLst>
      <dgm:cxnLst>
        <dgm:cxn modelId="4" srcId="0" destId="1" srcOrd="0" destOrd="0"/>
        <dgm:cxn modelId="5" srcId="0" destId="2" srcOrd="1" destOrd="0"/>
        <dgm:cxn modelId="12" srcId="1" destId="11" srcOrd="0" destOrd="0"/>
        <dgm:cxn modelId="23" srcId="2" destId="21"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animLvl val="lvl"/>
      <dgm:resizeHandles val="exact"/>
    </dgm:varLst>
    <dgm:alg type="lin">
      <dgm:param type="linDir" val="fromT"/>
      <dgm:param type="vertAlign" val="mid"/>
    </dgm:alg>
    <dgm:shape xmlns:r="http://schemas.openxmlformats.org/officeDocument/2006/relationships" r:blip="">
      <dgm:adjLst/>
    </dgm:shape>
    <dgm:presOf/>
    <dgm:constrLst>
      <dgm:constr type="w" for="ch" forName="parentText" refType="w"/>
      <dgm:constr type="h" for="ch" forName="parentText" refType="primFontSz" refFor="ch" refForName="parentText" fact="0.52"/>
      <dgm:constr type="w" for="ch" forName="childText" refType="w"/>
      <dgm:constr type="h" for="ch" forName="childText" refType="primFontSz" refFor="ch" refForName="parentText" fact="0.46"/>
      <dgm:constr type="h" for="ch" forName="parentText" op="equ"/>
      <dgm:constr type="primFontSz" for="ch" forName="parentText" op="equ" val="65"/>
      <dgm:constr type="primFontSz" for="ch" forName="childText" refType="primFontSz" refFor="ch" refForName="parentText" op="equ"/>
      <dgm:constr type="h" for="ch" forName="spacer" refType="primFontSz" refFor="ch" refForName="parentText" fact="0.08"/>
    </dgm:constrLst>
    <dgm:ruleLst>
      <dgm:rule type="primFontSz" for="ch" forName="parentText" val="5" fact="NaN" max="NaN"/>
    </dgm:ruleLst>
    <dgm:forEach name="Name0" axis="ch" ptType="node">
      <dgm:layoutNode name="parentText" styleLbl="node1">
        <dgm:varLst>
          <dgm:chMax val="0"/>
          <dgm:bulletEnabled val="1"/>
        </dgm:varLst>
        <dgm:alg type="tx">
          <dgm:param type="parTxLTRAlign" val="l"/>
          <dgm:param type="parTxRTLAlign" val="r"/>
        </dgm:alg>
        <dgm:shape xmlns:r="http://schemas.openxmlformats.org/officeDocument/2006/relationships" type="roundRect" r:blip="">
          <dgm:adjLst/>
        </dgm:shape>
        <dgm:presOf axis="self"/>
        <dgm:constrLst>
          <dgm:constr type="tMarg" refType="primFontSz" fact="0.3"/>
          <dgm:constr type="bMarg" refType="primFontSz" fact="0.3"/>
          <dgm:constr type="lMarg" refType="primFontSz" fact="0.3"/>
          <dgm:constr type="rMarg" refType="primFontSz" fact="0.3"/>
        </dgm:constrLst>
        <dgm:ruleLst>
          <dgm:rule type="h" val="INF" fact="NaN" max="NaN"/>
        </dgm:ruleLst>
      </dgm:layoutNode>
      <dgm:choose name="Name1">
        <dgm:if name="Name2" axis="ch" ptType="node" func="cnt" op="gte" val="1">
          <dgm:layoutNode name="childText" styleLbl="revTx">
            <dgm:varLst>
              <dgm:bulletEnabled val="1"/>
            </dgm:varLst>
            <dgm:alg type="tx">
              <dgm:param type="stBulletLvl" val="1"/>
              <dgm:param type="lnSpAfChP" val="20"/>
            </dgm:alg>
            <dgm:shape xmlns:r="http://schemas.openxmlformats.org/officeDocument/2006/relationships" type="rect" r:blip="">
              <dgm:adjLst/>
            </dgm:shape>
            <dgm:presOf axis="des" ptType="node"/>
            <dgm:constrLst>
              <dgm:constr type="tMarg" refType="primFontSz" fact="0.1"/>
              <dgm:constr type="bMarg" refType="primFontSz" fact="0.1"/>
              <dgm:constr type="lMarg" refType="w" fact="0.09"/>
            </dgm:constrLst>
            <dgm:ruleLst>
              <dgm:rule type="h" val="INF" fact="NaN" max="NaN"/>
            </dgm:ruleLst>
          </dgm:layoutNode>
        </dgm:if>
        <dgm:else name="Name3">
          <dgm:choose name="Name4">
            <dgm:if name="Name5" axis="par ch" ptType="doc node" func="cnt" op="gte" val="2">
              <dgm:forEach name="Name6" axis="followSib" ptType="sibTrans" cnt="1">
                <dgm:layoutNode name="spacer">
                  <dgm:alg type="sp"/>
                  <dgm:shape xmlns:r="http://schemas.openxmlformats.org/officeDocument/2006/relationships" r:blip="">
                    <dgm:adjLst/>
                  </dgm:shape>
                  <dgm:presOf/>
                  <dgm:constrLst/>
                  <dgm:ruleLst/>
                </dgm:layoutNode>
              </dgm:forEach>
            </dgm:if>
            <dgm:else name="Name7"/>
          </dgm:choose>
        </dgm:else>
      </dgm:choose>
    </dgm:forEach>
  </dgm:layoutNode>
</dgm:layoutDef>
</file>

<file path=xl/diagrams/layout3.xml><?xml version="1.0" encoding="utf-8"?>
<dgm:layoutDef xmlns:dgm="http://schemas.openxmlformats.org/drawingml/2006/diagram" xmlns:a="http://schemas.openxmlformats.org/drawingml/2006/main" uniqueId="urn:microsoft.com/office/officeart/2005/8/layout/vList2">
  <dgm:title val=""/>
  <dgm:desc val=""/>
  <dgm:catLst>
    <dgm:cat type="list" pri="3000"/>
    <dgm:cat type="convert" pri="1000"/>
  </dgm:catLst>
  <dgm:sampData>
    <dgm:dataModel>
      <dgm:ptLst>
        <dgm:pt modelId="0" type="doc"/>
        <dgm:pt modelId="1">
          <dgm:prSet phldr="1"/>
        </dgm:pt>
        <dgm:pt modelId="11">
          <dgm:prSet phldr="1"/>
        </dgm:pt>
        <dgm:pt modelId="2">
          <dgm:prSet phldr="1"/>
        </dgm:pt>
        <dgm:pt modelId="21">
          <dgm:prSet phldr="1"/>
        </dgm:pt>
      </dgm:ptLst>
      <dgm:cxnLst>
        <dgm:cxn modelId="4" srcId="0" destId="1" srcOrd="0" destOrd="0"/>
        <dgm:cxn modelId="5" srcId="0" destId="2" srcOrd="1" destOrd="0"/>
        <dgm:cxn modelId="12" srcId="1" destId="11" srcOrd="0" destOrd="0"/>
        <dgm:cxn modelId="23" srcId="2" destId="21"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animLvl val="lvl"/>
      <dgm:resizeHandles val="exact"/>
    </dgm:varLst>
    <dgm:alg type="lin">
      <dgm:param type="linDir" val="fromT"/>
      <dgm:param type="vertAlign" val="mid"/>
    </dgm:alg>
    <dgm:shape xmlns:r="http://schemas.openxmlformats.org/officeDocument/2006/relationships" r:blip="">
      <dgm:adjLst/>
    </dgm:shape>
    <dgm:presOf/>
    <dgm:constrLst>
      <dgm:constr type="w" for="ch" forName="parentText" refType="w"/>
      <dgm:constr type="h" for="ch" forName="parentText" refType="primFontSz" refFor="ch" refForName="parentText" fact="0.52"/>
      <dgm:constr type="w" for="ch" forName="childText" refType="w"/>
      <dgm:constr type="h" for="ch" forName="childText" refType="primFontSz" refFor="ch" refForName="parentText" fact="0.46"/>
      <dgm:constr type="h" for="ch" forName="parentText" op="equ"/>
      <dgm:constr type="primFontSz" for="ch" forName="parentText" op="equ" val="65"/>
      <dgm:constr type="primFontSz" for="ch" forName="childText" refType="primFontSz" refFor="ch" refForName="parentText" op="equ"/>
      <dgm:constr type="h" for="ch" forName="spacer" refType="primFontSz" refFor="ch" refForName="parentText" fact="0.08"/>
    </dgm:constrLst>
    <dgm:ruleLst>
      <dgm:rule type="primFontSz" for="ch" forName="parentText" val="5" fact="NaN" max="NaN"/>
    </dgm:ruleLst>
    <dgm:forEach name="Name0" axis="ch" ptType="node">
      <dgm:layoutNode name="parentText" styleLbl="node1">
        <dgm:varLst>
          <dgm:chMax val="0"/>
          <dgm:bulletEnabled val="1"/>
        </dgm:varLst>
        <dgm:alg type="tx">
          <dgm:param type="parTxLTRAlign" val="l"/>
          <dgm:param type="parTxRTLAlign" val="r"/>
        </dgm:alg>
        <dgm:shape xmlns:r="http://schemas.openxmlformats.org/officeDocument/2006/relationships" type="roundRect" r:blip="">
          <dgm:adjLst/>
        </dgm:shape>
        <dgm:presOf axis="self"/>
        <dgm:constrLst>
          <dgm:constr type="tMarg" refType="primFontSz" fact="0.3"/>
          <dgm:constr type="bMarg" refType="primFontSz" fact="0.3"/>
          <dgm:constr type="lMarg" refType="primFontSz" fact="0.3"/>
          <dgm:constr type="rMarg" refType="primFontSz" fact="0.3"/>
        </dgm:constrLst>
        <dgm:ruleLst>
          <dgm:rule type="h" val="INF" fact="NaN" max="NaN"/>
        </dgm:ruleLst>
      </dgm:layoutNode>
      <dgm:choose name="Name1">
        <dgm:if name="Name2" axis="ch" ptType="node" func="cnt" op="gte" val="1">
          <dgm:layoutNode name="childText" styleLbl="revTx">
            <dgm:varLst>
              <dgm:bulletEnabled val="1"/>
            </dgm:varLst>
            <dgm:alg type="tx">
              <dgm:param type="stBulletLvl" val="1"/>
              <dgm:param type="lnSpAfChP" val="20"/>
            </dgm:alg>
            <dgm:shape xmlns:r="http://schemas.openxmlformats.org/officeDocument/2006/relationships" type="rect" r:blip="">
              <dgm:adjLst/>
            </dgm:shape>
            <dgm:presOf axis="des" ptType="node"/>
            <dgm:constrLst>
              <dgm:constr type="tMarg" refType="primFontSz" fact="0.1"/>
              <dgm:constr type="bMarg" refType="primFontSz" fact="0.1"/>
              <dgm:constr type="lMarg" refType="w" fact="0.09"/>
            </dgm:constrLst>
            <dgm:ruleLst>
              <dgm:rule type="h" val="INF" fact="NaN" max="NaN"/>
            </dgm:ruleLst>
          </dgm:layoutNode>
        </dgm:if>
        <dgm:else name="Name3">
          <dgm:choose name="Name4">
            <dgm:if name="Name5" axis="par ch" ptType="doc node" func="cnt" op="gte" val="2">
              <dgm:forEach name="Name6" axis="followSib" ptType="sibTrans" cnt="1">
                <dgm:layoutNode name="spacer">
                  <dgm:alg type="sp"/>
                  <dgm:shape xmlns:r="http://schemas.openxmlformats.org/officeDocument/2006/relationships" r:blip="">
                    <dgm:adjLst/>
                  </dgm:shape>
                  <dgm:presOf/>
                  <dgm:constrLst/>
                  <dgm:ruleLst/>
                </dgm:layoutNode>
              </dgm:forEach>
            </dgm:if>
            <dgm:else name="Name7"/>
          </dgm:choose>
        </dgm:else>
      </dgm:choose>
    </dgm:forEach>
  </dgm:layoutNode>
</dgm:layoutDef>
</file>

<file path=xl/diagrams/layout30.xml><?xml version="1.0" encoding="utf-8"?>
<dgm:layoutDef xmlns:dgm="http://schemas.openxmlformats.org/drawingml/2006/diagram" xmlns:a="http://schemas.openxmlformats.org/drawingml/2006/main" uniqueId="urn:microsoft.com/office/officeart/2005/8/layout/vList2">
  <dgm:title val=""/>
  <dgm:desc val=""/>
  <dgm:catLst>
    <dgm:cat type="list" pri="3000"/>
    <dgm:cat type="convert" pri="1000"/>
  </dgm:catLst>
  <dgm:sampData>
    <dgm:dataModel>
      <dgm:ptLst>
        <dgm:pt modelId="0" type="doc"/>
        <dgm:pt modelId="1">
          <dgm:prSet phldr="1"/>
        </dgm:pt>
        <dgm:pt modelId="11">
          <dgm:prSet phldr="1"/>
        </dgm:pt>
        <dgm:pt modelId="2">
          <dgm:prSet phldr="1"/>
        </dgm:pt>
        <dgm:pt modelId="21">
          <dgm:prSet phldr="1"/>
        </dgm:pt>
      </dgm:ptLst>
      <dgm:cxnLst>
        <dgm:cxn modelId="4" srcId="0" destId="1" srcOrd="0" destOrd="0"/>
        <dgm:cxn modelId="5" srcId="0" destId="2" srcOrd="1" destOrd="0"/>
        <dgm:cxn modelId="12" srcId="1" destId="11" srcOrd="0" destOrd="0"/>
        <dgm:cxn modelId="23" srcId="2" destId="21"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animLvl val="lvl"/>
      <dgm:resizeHandles val="exact"/>
    </dgm:varLst>
    <dgm:alg type="lin">
      <dgm:param type="linDir" val="fromT"/>
      <dgm:param type="vertAlign" val="mid"/>
    </dgm:alg>
    <dgm:shape xmlns:r="http://schemas.openxmlformats.org/officeDocument/2006/relationships" r:blip="">
      <dgm:adjLst/>
    </dgm:shape>
    <dgm:presOf/>
    <dgm:constrLst>
      <dgm:constr type="w" for="ch" forName="parentText" refType="w"/>
      <dgm:constr type="h" for="ch" forName="parentText" refType="primFontSz" refFor="ch" refForName="parentText" fact="0.52"/>
      <dgm:constr type="w" for="ch" forName="childText" refType="w"/>
      <dgm:constr type="h" for="ch" forName="childText" refType="primFontSz" refFor="ch" refForName="parentText" fact="0.46"/>
      <dgm:constr type="h" for="ch" forName="parentText" op="equ"/>
      <dgm:constr type="primFontSz" for="ch" forName="parentText" op="equ" val="65"/>
      <dgm:constr type="primFontSz" for="ch" forName="childText" refType="primFontSz" refFor="ch" refForName="parentText" op="equ"/>
      <dgm:constr type="h" for="ch" forName="spacer" refType="primFontSz" refFor="ch" refForName="parentText" fact="0.08"/>
    </dgm:constrLst>
    <dgm:ruleLst>
      <dgm:rule type="primFontSz" for="ch" forName="parentText" val="5" fact="NaN" max="NaN"/>
    </dgm:ruleLst>
    <dgm:forEach name="Name0" axis="ch" ptType="node">
      <dgm:layoutNode name="parentText" styleLbl="node1">
        <dgm:varLst>
          <dgm:chMax val="0"/>
          <dgm:bulletEnabled val="1"/>
        </dgm:varLst>
        <dgm:alg type="tx">
          <dgm:param type="parTxLTRAlign" val="l"/>
          <dgm:param type="parTxRTLAlign" val="r"/>
        </dgm:alg>
        <dgm:shape xmlns:r="http://schemas.openxmlformats.org/officeDocument/2006/relationships" type="roundRect" r:blip="">
          <dgm:adjLst/>
        </dgm:shape>
        <dgm:presOf axis="self"/>
        <dgm:constrLst>
          <dgm:constr type="tMarg" refType="primFontSz" fact="0.3"/>
          <dgm:constr type="bMarg" refType="primFontSz" fact="0.3"/>
          <dgm:constr type="lMarg" refType="primFontSz" fact="0.3"/>
          <dgm:constr type="rMarg" refType="primFontSz" fact="0.3"/>
        </dgm:constrLst>
        <dgm:ruleLst>
          <dgm:rule type="h" val="INF" fact="NaN" max="NaN"/>
        </dgm:ruleLst>
      </dgm:layoutNode>
      <dgm:choose name="Name1">
        <dgm:if name="Name2" axis="ch" ptType="node" func="cnt" op="gte" val="1">
          <dgm:layoutNode name="childText" styleLbl="revTx">
            <dgm:varLst>
              <dgm:bulletEnabled val="1"/>
            </dgm:varLst>
            <dgm:alg type="tx">
              <dgm:param type="stBulletLvl" val="1"/>
              <dgm:param type="lnSpAfChP" val="20"/>
            </dgm:alg>
            <dgm:shape xmlns:r="http://schemas.openxmlformats.org/officeDocument/2006/relationships" type="rect" r:blip="">
              <dgm:adjLst/>
            </dgm:shape>
            <dgm:presOf axis="des" ptType="node"/>
            <dgm:constrLst>
              <dgm:constr type="tMarg" refType="primFontSz" fact="0.1"/>
              <dgm:constr type="bMarg" refType="primFontSz" fact="0.1"/>
              <dgm:constr type="lMarg" refType="w" fact="0.09"/>
            </dgm:constrLst>
            <dgm:ruleLst>
              <dgm:rule type="h" val="INF" fact="NaN" max="NaN"/>
            </dgm:ruleLst>
          </dgm:layoutNode>
        </dgm:if>
        <dgm:else name="Name3">
          <dgm:choose name="Name4">
            <dgm:if name="Name5" axis="par ch" ptType="doc node" func="cnt" op="gte" val="2">
              <dgm:forEach name="Name6" axis="followSib" ptType="sibTrans" cnt="1">
                <dgm:layoutNode name="spacer">
                  <dgm:alg type="sp"/>
                  <dgm:shape xmlns:r="http://schemas.openxmlformats.org/officeDocument/2006/relationships" r:blip="">
                    <dgm:adjLst/>
                  </dgm:shape>
                  <dgm:presOf/>
                  <dgm:constrLst/>
                  <dgm:ruleLst/>
                </dgm:layoutNode>
              </dgm:forEach>
            </dgm:if>
            <dgm:else name="Name7"/>
          </dgm:choose>
        </dgm:else>
      </dgm:choose>
    </dgm:forEach>
  </dgm:layoutNode>
</dgm:layoutDef>
</file>

<file path=xl/diagrams/layout31.xml><?xml version="1.0" encoding="utf-8"?>
<dgm:layoutDef xmlns:dgm="http://schemas.openxmlformats.org/drawingml/2006/diagram" xmlns:a="http://schemas.openxmlformats.org/drawingml/2006/main" uniqueId="urn:microsoft.com/office/officeart/2005/8/layout/vList2">
  <dgm:title val=""/>
  <dgm:desc val=""/>
  <dgm:catLst>
    <dgm:cat type="list" pri="3000"/>
    <dgm:cat type="convert" pri="1000"/>
  </dgm:catLst>
  <dgm:sampData>
    <dgm:dataModel>
      <dgm:ptLst>
        <dgm:pt modelId="0" type="doc"/>
        <dgm:pt modelId="1">
          <dgm:prSet phldr="1"/>
        </dgm:pt>
        <dgm:pt modelId="11">
          <dgm:prSet phldr="1"/>
        </dgm:pt>
        <dgm:pt modelId="2">
          <dgm:prSet phldr="1"/>
        </dgm:pt>
        <dgm:pt modelId="21">
          <dgm:prSet phldr="1"/>
        </dgm:pt>
      </dgm:ptLst>
      <dgm:cxnLst>
        <dgm:cxn modelId="4" srcId="0" destId="1" srcOrd="0" destOrd="0"/>
        <dgm:cxn modelId="5" srcId="0" destId="2" srcOrd="1" destOrd="0"/>
        <dgm:cxn modelId="12" srcId="1" destId="11" srcOrd="0" destOrd="0"/>
        <dgm:cxn modelId="23" srcId="2" destId="21"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animLvl val="lvl"/>
      <dgm:resizeHandles val="exact"/>
    </dgm:varLst>
    <dgm:alg type="lin">
      <dgm:param type="linDir" val="fromT"/>
      <dgm:param type="vertAlign" val="mid"/>
    </dgm:alg>
    <dgm:shape xmlns:r="http://schemas.openxmlformats.org/officeDocument/2006/relationships" r:blip="">
      <dgm:adjLst/>
    </dgm:shape>
    <dgm:presOf/>
    <dgm:constrLst>
      <dgm:constr type="w" for="ch" forName="parentText" refType="w"/>
      <dgm:constr type="h" for="ch" forName="parentText" refType="primFontSz" refFor="ch" refForName="parentText" fact="0.52"/>
      <dgm:constr type="w" for="ch" forName="childText" refType="w"/>
      <dgm:constr type="h" for="ch" forName="childText" refType="primFontSz" refFor="ch" refForName="parentText" fact="0.46"/>
      <dgm:constr type="h" for="ch" forName="parentText" op="equ"/>
      <dgm:constr type="primFontSz" for="ch" forName="parentText" op="equ" val="65"/>
      <dgm:constr type="primFontSz" for="ch" forName="childText" refType="primFontSz" refFor="ch" refForName="parentText" op="equ"/>
      <dgm:constr type="h" for="ch" forName="spacer" refType="primFontSz" refFor="ch" refForName="parentText" fact="0.08"/>
    </dgm:constrLst>
    <dgm:ruleLst>
      <dgm:rule type="primFontSz" for="ch" forName="parentText" val="5" fact="NaN" max="NaN"/>
    </dgm:ruleLst>
    <dgm:forEach name="Name0" axis="ch" ptType="node">
      <dgm:layoutNode name="parentText" styleLbl="node1">
        <dgm:varLst>
          <dgm:chMax val="0"/>
          <dgm:bulletEnabled val="1"/>
        </dgm:varLst>
        <dgm:alg type="tx">
          <dgm:param type="parTxLTRAlign" val="l"/>
          <dgm:param type="parTxRTLAlign" val="r"/>
        </dgm:alg>
        <dgm:shape xmlns:r="http://schemas.openxmlformats.org/officeDocument/2006/relationships" type="roundRect" r:blip="">
          <dgm:adjLst/>
        </dgm:shape>
        <dgm:presOf axis="self"/>
        <dgm:constrLst>
          <dgm:constr type="tMarg" refType="primFontSz" fact="0.3"/>
          <dgm:constr type="bMarg" refType="primFontSz" fact="0.3"/>
          <dgm:constr type="lMarg" refType="primFontSz" fact="0.3"/>
          <dgm:constr type="rMarg" refType="primFontSz" fact="0.3"/>
        </dgm:constrLst>
        <dgm:ruleLst>
          <dgm:rule type="h" val="INF" fact="NaN" max="NaN"/>
        </dgm:ruleLst>
      </dgm:layoutNode>
      <dgm:choose name="Name1">
        <dgm:if name="Name2" axis="ch" ptType="node" func="cnt" op="gte" val="1">
          <dgm:layoutNode name="childText" styleLbl="revTx">
            <dgm:varLst>
              <dgm:bulletEnabled val="1"/>
            </dgm:varLst>
            <dgm:alg type="tx">
              <dgm:param type="stBulletLvl" val="1"/>
              <dgm:param type="lnSpAfChP" val="20"/>
            </dgm:alg>
            <dgm:shape xmlns:r="http://schemas.openxmlformats.org/officeDocument/2006/relationships" type="rect" r:blip="">
              <dgm:adjLst/>
            </dgm:shape>
            <dgm:presOf axis="des" ptType="node"/>
            <dgm:constrLst>
              <dgm:constr type="tMarg" refType="primFontSz" fact="0.1"/>
              <dgm:constr type="bMarg" refType="primFontSz" fact="0.1"/>
              <dgm:constr type="lMarg" refType="w" fact="0.09"/>
            </dgm:constrLst>
            <dgm:ruleLst>
              <dgm:rule type="h" val="INF" fact="NaN" max="NaN"/>
            </dgm:ruleLst>
          </dgm:layoutNode>
        </dgm:if>
        <dgm:else name="Name3">
          <dgm:choose name="Name4">
            <dgm:if name="Name5" axis="par ch" ptType="doc node" func="cnt" op="gte" val="2">
              <dgm:forEach name="Name6" axis="followSib" ptType="sibTrans" cnt="1">
                <dgm:layoutNode name="spacer">
                  <dgm:alg type="sp"/>
                  <dgm:shape xmlns:r="http://schemas.openxmlformats.org/officeDocument/2006/relationships" r:blip="">
                    <dgm:adjLst/>
                  </dgm:shape>
                  <dgm:presOf/>
                  <dgm:constrLst/>
                  <dgm:ruleLst/>
                </dgm:layoutNode>
              </dgm:forEach>
            </dgm:if>
            <dgm:else name="Name7"/>
          </dgm:choose>
        </dgm:else>
      </dgm:choose>
    </dgm:forEach>
  </dgm:layoutNode>
</dgm:layoutDef>
</file>

<file path=xl/diagrams/layout32.xml><?xml version="1.0" encoding="utf-8"?>
<dgm:layoutDef xmlns:dgm="http://schemas.openxmlformats.org/drawingml/2006/diagram" xmlns:a="http://schemas.openxmlformats.org/drawingml/2006/main" uniqueId="urn:microsoft.com/office/officeart/2005/8/layout/vList2">
  <dgm:title val=""/>
  <dgm:desc val=""/>
  <dgm:catLst>
    <dgm:cat type="list" pri="3000"/>
    <dgm:cat type="convert" pri="1000"/>
  </dgm:catLst>
  <dgm:sampData>
    <dgm:dataModel>
      <dgm:ptLst>
        <dgm:pt modelId="0" type="doc"/>
        <dgm:pt modelId="1">
          <dgm:prSet phldr="1"/>
        </dgm:pt>
        <dgm:pt modelId="11">
          <dgm:prSet phldr="1"/>
        </dgm:pt>
        <dgm:pt modelId="2">
          <dgm:prSet phldr="1"/>
        </dgm:pt>
        <dgm:pt modelId="21">
          <dgm:prSet phldr="1"/>
        </dgm:pt>
      </dgm:ptLst>
      <dgm:cxnLst>
        <dgm:cxn modelId="4" srcId="0" destId="1" srcOrd="0" destOrd="0"/>
        <dgm:cxn modelId="5" srcId="0" destId="2" srcOrd="1" destOrd="0"/>
        <dgm:cxn modelId="12" srcId="1" destId="11" srcOrd="0" destOrd="0"/>
        <dgm:cxn modelId="23" srcId="2" destId="21"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animLvl val="lvl"/>
      <dgm:resizeHandles val="exact"/>
    </dgm:varLst>
    <dgm:alg type="lin">
      <dgm:param type="linDir" val="fromT"/>
      <dgm:param type="vertAlign" val="mid"/>
    </dgm:alg>
    <dgm:shape xmlns:r="http://schemas.openxmlformats.org/officeDocument/2006/relationships" r:blip="">
      <dgm:adjLst/>
    </dgm:shape>
    <dgm:presOf/>
    <dgm:constrLst>
      <dgm:constr type="w" for="ch" forName="parentText" refType="w"/>
      <dgm:constr type="h" for="ch" forName="parentText" refType="primFontSz" refFor="ch" refForName="parentText" fact="0.52"/>
      <dgm:constr type="w" for="ch" forName="childText" refType="w"/>
      <dgm:constr type="h" for="ch" forName="childText" refType="primFontSz" refFor="ch" refForName="parentText" fact="0.46"/>
      <dgm:constr type="h" for="ch" forName="parentText" op="equ"/>
      <dgm:constr type="primFontSz" for="ch" forName="parentText" op="equ" val="65"/>
      <dgm:constr type="primFontSz" for="ch" forName="childText" refType="primFontSz" refFor="ch" refForName="parentText" op="equ"/>
      <dgm:constr type="h" for="ch" forName="spacer" refType="primFontSz" refFor="ch" refForName="parentText" fact="0.08"/>
    </dgm:constrLst>
    <dgm:ruleLst>
      <dgm:rule type="primFontSz" for="ch" forName="parentText" val="5" fact="NaN" max="NaN"/>
    </dgm:ruleLst>
    <dgm:forEach name="Name0" axis="ch" ptType="node">
      <dgm:layoutNode name="parentText" styleLbl="node1">
        <dgm:varLst>
          <dgm:chMax val="0"/>
          <dgm:bulletEnabled val="1"/>
        </dgm:varLst>
        <dgm:alg type="tx">
          <dgm:param type="parTxLTRAlign" val="l"/>
          <dgm:param type="parTxRTLAlign" val="r"/>
        </dgm:alg>
        <dgm:shape xmlns:r="http://schemas.openxmlformats.org/officeDocument/2006/relationships" type="roundRect" r:blip="">
          <dgm:adjLst/>
        </dgm:shape>
        <dgm:presOf axis="self"/>
        <dgm:constrLst>
          <dgm:constr type="tMarg" refType="primFontSz" fact="0.3"/>
          <dgm:constr type="bMarg" refType="primFontSz" fact="0.3"/>
          <dgm:constr type="lMarg" refType="primFontSz" fact="0.3"/>
          <dgm:constr type="rMarg" refType="primFontSz" fact="0.3"/>
        </dgm:constrLst>
        <dgm:ruleLst>
          <dgm:rule type="h" val="INF" fact="NaN" max="NaN"/>
        </dgm:ruleLst>
      </dgm:layoutNode>
      <dgm:choose name="Name1">
        <dgm:if name="Name2" axis="ch" ptType="node" func="cnt" op="gte" val="1">
          <dgm:layoutNode name="childText" styleLbl="revTx">
            <dgm:varLst>
              <dgm:bulletEnabled val="1"/>
            </dgm:varLst>
            <dgm:alg type="tx">
              <dgm:param type="stBulletLvl" val="1"/>
              <dgm:param type="lnSpAfChP" val="20"/>
            </dgm:alg>
            <dgm:shape xmlns:r="http://schemas.openxmlformats.org/officeDocument/2006/relationships" type="rect" r:blip="">
              <dgm:adjLst/>
            </dgm:shape>
            <dgm:presOf axis="des" ptType="node"/>
            <dgm:constrLst>
              <dgm:constr type="tMarg" refType="primFontSz" fact="0.1"/>
              <dgm:constr type="bMarg" refType="primFontSz" fact="0.1"/>
              <dgm:constr type="lMarg" refType="w" fact="0.09"/>
            </dgm:constrLst>
            <dgm:ruleLst>
              <dgm:rule type="h" val="INF" fact="NaN" max="NaN"/>
            </dgm:ruleLst>
          </dgm:layoutNode>
        </dgm:if>
        <dgm:else name="Name3">
          <dgm:choose name="Name4">
            <dgm:if name="Name5" axis="par ch" ptType="doc node" func="cnt" op="gte" val="2">
              <dgm:forEach name="Name6" axis="followSib" ptType="sibTrans" cnt="1">
                <dgm:layoutNode name="spacer">
                  <dgm:alg type="sp"/>
                  <dgm:shape xmlns:r="http://schemas.openxmlformats.org/officeDocument/2006/relationships" r:blip="">
                    <dgm:adjLst/>
                  </dgm:shape>
                  <dgm:presOf/>
                  <dgm:constrLst/>
                  <dgm:ruleLst/>
                </dgm:layoutNode>
              </dgm:forEach>
            </dgm:if>
            <dgm:else name="Name7"/>
          </dgm:choose>
        </dgm:else>
      </dgm:choose>
    </dgm:forEach>
  </dgm:layoutNode>
</dgm:layoutDef>
</file>

<file path=xl/diagrams/layout33.xml><?xml version="1.0" encoding="utf-8"?>
<dgm:layoutDef xmlns:dgm="http://schemas.openxmlformats.org/drawingml/2006/diagram" xmlns:a="http://schemas.openxmlformats.org/drawingml/2006/main" uniqueId="urn:microsoft.com/office/officeart/2005/8/layout/vList2">
  <dgm:title val=""/>
  <dgm:desc val=""/>
  <dgm:catLst>
    <dgm:cat type="list" pri="3000"/>
    <dgm:cat type="convert" pri="1000"/>
  </dgm:catLst>
  <dgm:sampData>
    <dgm:dataModel>
      <dgm:ptLst>
        <dgm:pt modelId="0" type="doc"/>
        <dgm:pt modelId="1">
          <dgm:prSet phldr="1"/>
        </dgm:pt>
        <dgm:pt modelId="11">
          <dgm:prSet phldr="1"/>
        </dgm:pt>
        <dgm:pt modelId="2">
          <dgm:prSet phldr="1"/>
        </dgm:pt>
        <dgm:pt modelId="21">
          <dgm:prSet phldr="1"/>
        </dgm:pt>
      </dgm:ptLst>
      <dgm:cxnLst>
        <dgm:cxn modelId="4" srcId="0" destId="1" srcOrd="0" destOrd="0"/>
        <dgm:cxn modelId="5" srcId="0" destId="2" srcOrd="1" destOrd="0"/>
        <dgm:cxn modelId="12" srcId="1" destId="11" srcOrd="0" destOrd="0"/>
        <dgm:cxn modelId="23" srcId="2" destId="21"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animLvl val="lvl"/>
      <dgm:resizeHandles val="exact"/>
    </dgm:varLst>
    <dgm:alg type="lin">
      <dgm:param type="linDir" val="fromT"/>
      <dgm:param type="vertAlign" val="mid"/>
    </dgm:alg>
    <dgm:shape xmlns:r="http://schemas.openxmlformats.org/officeDocument/2006/relationships" r:blip="">
      <dgm:adjLst/>
    </dgm:shape>
    <dgm:presOf/>
    <dgm:constrLst>
      <dgm:constr type="w" for="ch" forName="parentText" refType="w"/>
      <dgm:constr type="h" for="ch" forName="parentText" refType="primFontSz" refFor="ch" refForName="parentText" fact="0.52"/>
      <dgm:constr type="w" for="ch" forName="childText" refType="w"/>
      <dgm:constr type="h" for="ch" forName="childText" refType="primFontSz" refFor="ch" refForName="parentText" fact="0.46"/>
      <dgm:constr type="h" for="ch" forName="parentText" op="equ"/>
      <dgm:constr type="primFontSz" for="ch" forName="parentText" op="equ" val="65"/>
      <dgm:constr type="primFontSz" for="ch" forName="childText" refType="primFontSz" refFor="ch" refForName="parentText" op="equ"/>
      <dgm:constr type="h" for="ch" forName="spacer" refType="primFontSz" refFor="ch" refForName="parentText" fact="0.08"/>
    </dgm:constrLst>
    <dgm:ruleLst>
      <dgm:rule type="primFontSz" for="ch" forName="parentText" val="5" fact="NaN" max="NaN"/>
    </dgm:ruleLst>
    <dgm:forEach name="Name0" axis="ch" ptType="node">
      <dgm:layoutNode name="parentText" styleLbl="node1">
        <dgm:varLst>
          <dgm:chMax val="0"/>
          <dgm:bulletEnabled val="1"/>
        </dgm:varLst>
        <dgm:alg type="tx">
          <dgm:param type="parTxLTRAlign" val="l"/>
          <dgm:param type="parTxRTLAlign" val="r"/>
        </dgm:alg>
        <dgm:shape xmlns:r="http://schemas.openxmlformats.org/officeDocument/2006/relationships" type="roundRect" r:blip="">
          <dgm:adjLst/>
        </dgm:shape>
        <dgm:presOf axis="self"/>
        <dgm:constrLst>
          <dgm:constr type="tMarg" refType="primFontSz" fact="0.3"/>
          <dgm:constr type="bMarg" refType="primFontSz" fact="0.3"/>
          <dgm:constr type="lMarg" refType="primFontSz" fact="0.3"/>
          <dgm:constr type="rMarg" refType="primFontSz" fact="0.3"/>
        </dgm:constrLst>
        <dgm:ruleLst>
          <dgm:rule type="h" val="INF" fact="NaN" max="NaN"/>
        </dgm:ruleLst>
      </dgm:layoutNode>
      <dgm:choose name="Name1">
        <dgm:if name="Name2" axis="ch" ptType="node" func="cnt" op="gte" val="1">
          <dgm:layoutNode name="childText" styleLbl="revTx">
            <dgm:varLst>
              <dgm:bulletEnabled val="1"/>
            </dgm:varLst>
            <dgm:alg type="tx">
              <dgm:param type="stBulletLvl" val="1"/>
              <dgm:param type="lnSpAfChP" val="20"/>
            </dgm:alg>
            <dgm:shape xmlns:r="http://schemas.openxmlformats.org/officeDocument/2006/relationships" type="rect" r:blip="">
              <dgm:adjLst/>
            </dgm:shape>
            <dgm:presOf axis="des" ptType="node"/>
            <dgm:constrLst>
              <dgm:constr type="tMarg" refType="primFontSz" fact="0.1"/>
              <dgm:constr type="bMarg" refType="primFontSz" fact="0.1"/>
              <dgm:constr type="lMarg" refType="w" fact="0.09"/>
            </dgm:constrLst>
            <dgm:ruleLst>
              <dgm:rule type="h" val="INF" fact="NaN" max="NaN"/>
            </dgm:ruleLst>
          </dgm:layoutNode>
        </dgm:if>
        <dgm:else name="Name3">
          <dgm:choose name="Name4">
            <dgm:if name="Name5" axis="par ch" ptType="doc node" func="cnt" op="gte" val="2">
              <dgm:forEach name="Name6" axis="followSib" ptType="sibTrans" cnt="1">
                <dgm:layoutNode name="spacer">
                  <dgm:alg type="sp"/>
                  <dgm:shape xmlns:r="http://schemas.openxmlformats.org/officeDocument/2006/relationships" r:blip="">
                    <dgm:adjLst/>
                  </dgm:shape>
                  <dgm:presOf/>
                  <dgm:constrLst/>
                  <dgm:ruleLst/>
                </dgm:layoutNode>
              </dgm:forEach>
            </dgm:if>
            <dgm:else name="Name7"/>
          </dgm:choose>
        </dgm:else>
      </dgm:choose>
    </dgm:forEach>
  </dgm:layoutNode>
</dgm:layoutDef>
</file>

<file path=xl/diagrams/layout34.xml><?xml version="1.0" encoding="utf-8"?>
<dgm:layoutDef xmlns:dgm="http://schemas.openxmlformats.org/drawingml/2006/diagram" xmlns:a="http://schemas.openxmlformats.org/drawingml/2006/main" uniqueId="urn:microsoft.com/office/officeart/2005/8/layout/vList2">
  <dgm:title val=""/>
  <dgm:desc val=""/>
  <dgm:catLst>
    <dgm:cat type="list" pri="3000"/>
    <dgm:cat type="convert" pri="1000"/>
  </dgm:catLst>
  <dgm:sampData>
    <dgm:dataModel>
      <dgm:ptLst>
        <dgm:pt modelId="0" type="doc"/>
        <dgm:pt modelId="1">
          <dgm:prSet phldr="1"/>
        </dgm:pt>
        <dgm:pt modelId="11">
          <dgm:prSet phldr="1"/>
        </dgm:pt>
        <dgm:pt modelId="2">
          <dgm:prSet phldr="1"/>
        </dgm:pt>
        <dgm:pt modelId="21">
          <dgm:prSet phldr="1"/>
        </dgm:pt>
      </dgm:ptLst>
      <dgm:cxnLst>
        <dgm:cxn modelId="4" srcId="0" destId="1" srcOrd="0" destOrd="0"/>
        <dgm:cxn modelId="5" srcId="0" destId="2" srcOrd="1" destOrd="0"/>
        <dgm:cxn modelId="12" srcId="1" destId="11" srcOrd="0" destOrd="0"/>
        <dgm:cxn modelId="23" srcId="2" destId="21"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animLvl val="lvl"/>
      <dgm:resizeHandles val="exact"/>
    </dgm:varLst>
    <dgm:alg type="lin">
      <dgm:param type="linDir" val="fromT"/>
      <dgm:param type="vertAlign" val="mid"/>
    </dgm:alg>
    <dgm:shape xmlns:r="http://schemas.openxmlformats.org/officeDocument/2006/relationships" r:blip="">
      <dgm:adjLst/>
    </dgm:shape>
    <dgm:presOf/>
    <dgm:constrLst>
      <dgm:constr type="w" for="ch" forName="parentText" refType="w"/>
      <dgm:constr type="h" for="ch" forName="parentText" refType="primFontSz" refFor="ch" refForName="parentText" fact="0.52"/>
      <dgm:constr type="w" for="ch" forName="childText" refType="w"/>
      <dgm:constr type="h" for="ch" forName="childText" refType="primFontSz" refFor="ch" refForName="parentText" fact="0.46"/>
      <dgm:constr type="h" for="ch" forName="parentText" op="equ"/>
      <dgm:constr type="primFontSz" for="ch" forName="parentText" op="equ" val="65"/>
      <dgm:constr type="primFontSz" for="ch" forName="childText" refType="primFontSz" refFor="ch" refForName="parentText" op="equ"/>
      <dgm:constr type="h" for="ch" forName="spacer" refType="primFontSz" refFor="ch" refForName="parentText" fact="0.08"/>
    </dgm:constrLst>
    <dgm:ruleLst>
      <dgm:rule type="primFontSz" for="ch" forName="parentText" val="5" fact="NaN" max="NaN"/>
    </dgm:ruleLst>
    <dgm:forEach name="Name0" axis="ch" ptType="node">
      <dgm:layoutNode name="parentText" styleLbl="node1">
        <dgm:varLst>
          <dgm:chMax val="0"/>
          <dgm:bulletEnabled val="1"/>
        </dgm:varLst>
        <dgm:alg type="tx">
          <dgm:param type="parTxLTRAlign" val="l"/>
          <dgm:param type="parTxRTLAlign" val="r"/>
        </dgm:alg>
        <dgm:shape xmlns:r="http://schemas.openxmlformats.org/officeDocument/2006/relationships" type="roundRect" r:blip="">
          <dgm:adjLst/>
        </dgm:shape>
        <dgm:presOf axis="self"/>
        <dgm:constrLst>
          <dgm:constr type="tMarg" refType="primFontSz" fact="0.3"/>
          <dgm:constr type="bMarg" refType="primFontSz" fact="0.3"/>
          <dgm:constr type="lMarg" refType="primFontSz" fact="0.3"/>
          <dgm:constr type="rMarg" refType="primFontSz" fact="0.3"/>
        </dgm:constrLst>
        <dgm:ruleLst>
          <dgm:rule type="h" val="INF" fact="NaN" max="NaN"/>
        </dgm:ruleLst>
      </dgm:layoutNode>
      <dgm:choose name="Name1">
        <dgm:if name="Name2" axis="ch" ptType="node" func="cnt" op="gte" val="1">
          <dgm:layoutNode name="childText" styleLbl="revTx">
            <dgm:varLst>
              <dgm:bulletEnabled val="1"/>
            </dgm:varLst>
            <dgm:alg type="tx">
              <dgm:param type="stBulletLvl" val="1"/>
              <dgm:param type="lnSpAfChP" val="20"/>
            </dgm:alg>
            <dgm:shape xmlns:r="http://schemas.openxmlformats.org/officeDocument/2006/relationships" type="rect" r:blip="">
              <dgm:adjLst/>
            </dgm:shape>
            <dgm:presOf axis="des" ptType="node"/>
            <dgm:constrLst>
              <dgm:constr type="tMarg" refType="primFontSz" fact="0.1"/>
              <dgm:constr type="bMarg" refType="primFontSz" fact="0.1"/>
              <dgm:constr type="lMarg" refType="w" fact="0.09"/>
            </dgm:constrLst>
            <dgm:ruleLst>
              <dgm:rule type="h" val="INF" fact="NaN" max="NaN"/>
            </dgm:ruleLst>
          </dgm:layoutNode>
        </dgm:if>
        <dgm:else name="Name3">
          <dgm:choose name="Name4">
            <dgm:if name="Name5" axis="par ch" ptType="doc node" func="cnt" op="gte" val="2">
              <dgm:forEach name="Name6" axis="followSib" ptType="sibTrans" cnt="1">
                <dgm:layoutNode name="spacer">
                  <dgm:alg type="sp"/>
                  <dgm:shape xmlns:r="http://schemas.openxmlformats.org/officeDocument/2006/relationships" r:blip="">
                    <dgm:adjLst/>
                  </dgm:shape>
                  <dgm:presOf/>
                  <dgm:constrLst/>
                  <dgm:ruleLst/>
                </dgm:layoutNode>
              </dgm:forEach>
            </dgm:if>
            <dgm:else name="Name7"/>
          </dgm:choose>
        </dgm:else>
      </dgm:choose>
    </dgm:forEach>
  </dgm:layoutNode>
</dgm:layoutDef>
</file>

<file path=xl/diagrams/layout35.xml><?xml version="1.0" encoding="utf-8"?>
<dgm:layoutDef xmlns:dgm="http://schemas.openxmlformats.org/drawingml/2006/diagram" xmlns:a="http://schemas.openxmlformats.org/drawingml/2006/main" uniqueId="urn:microsoft.com/office/officeart/2005/8/layout/vList2">
  <dgm:title val=""/>
  <dgm:desc val=""/>
  <dgm:catLst>
    <dgm:cat type="list" pri="3000"/>
    <dgm:cat type="convert" pri="1000"/>
  </dgm:catLst>
  <dgm:sampData>
    <dgm:dataModel>
      <dgm:ptLst>
        <dgm:pt modelId="0" type="doc"/>
        <dgm:pt modelId="1">
          <dgm:prSet phldr="1"/>
        </dgm:pt>
        <dgm:pt modelId="11">
          <dgm:prSet phldr="1"/>
        </dgm:pt>
        <dgm:pt modelId="2">
          <dgm:prSet phldr="1"/>
        </dgm:pt>
        <dgm:pt modelId="21">
          <dgm:prSet phldr="1"/>
        </dgm:pt>
      </dgm:ptLst>
      <dgm:cxnLst>
        <dgm:cxn modelId="4" srcId="0" destId="1" srcOrd="0" destOrd="0"/>
        <dgm:cxn modelId="5" srcId="0" destId="2" srcOrd="1" destOrd="0"/>
        <dgm:cxn modelId="12" srcId="1" destId="11" srcOrd="0" destOrd="0"/>
        <dgm:cxn modelId="23" srcId="2" destId="21"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animLvl val="lvl"/>
      <dgm:resizeHandles val="exact"/>
    </dgm:varLst>
    <dgm:alg type="lin">
      <dgm:param type="linDir" val="fromT"/>
      <dgm:param type="vertAlign" val="mid"/>
    </dgm:alg>
    <dgm:shape xmlns:r="http://schemas.openxmlformats.org/officeDocument/2006/relationships" r:blip="">
      <dgm:adjLst/>
    </dgm:shape>
    <dgm:presOf/>
    <dgm:constrLst>
      <dgm:constr type="w" for="ch" forName="parentText" refType="w"/>
      <dgm:constr type="h" for="ch" forName="parentText" refType="primFontSz" refFor="ch" refForName="parentText" fact="0.52"/>
      <dgm:constr type="w" for="ch" forName="childText" refType="w"/>
      <dgm:constr type="h" for="ch" forName="childText" refType="primFontSz" refFor="ch" refForName="parentText" fact="0.46"/>
      <dgm:constr type="h" for="ch" forName="parentText" op="equ"/>
      <dgm:constr type="primFontSz" for="ch" forName="parentText" op="equ" val="65"/>
      <dgm:constr type="primFontSz" for="ch" forName="childText" refType="primFontSz" refFor="ch" refForName="parentText" op="equ"/>
      <dgm:constr type="h" for="ch" forName="spacer" refType="primFontSz" refFor="ch" refForName="parentText" fact="0.08"/>
    </dgm:constrLst>
    <dgm:ruleLst>
      <dgm:rule type="primFontSz" for="ch" forName="parentText" val="5" fact="NaN" max="NaN"/>
    </dgm:ruleLst>
    <dgm:forEach name="Name0" axis="ch" ptType="node">
      <dgm:layoutNode name="parentText" styleLbl="node1">
        <dgm:varLst>
          <dgm:chMax val="0"/>
          <dgm:bulletEnabled val="1"/>
        </dgm:varLst>
        <dgm:alg type="tx">
          <dgm:param type="parTxLTRAlign" val="l"/>
          <dgm:param type="parTxRTLAlign" val="r"/>
        </dgm:alg>
        <dgm:shape xmlns:r="http://schemas.openxmlformats.org/officeDocument/2006/relationships" type="roundRect" r:blip="">
          <dgm:adjLst/>
        </dgm:shape>
        <dgm:presOf axis="self"/>
        <dgm:constrLst>
          <dgm:constr type="tMarg" refType="primFontSz" fact="0.3"/>
          <dgm:constr type="bMarg" refType="primFontSz" fact="0.3"/>
          <dgm:constr type="lMarg" refType="primFontSz" fact="0.3"/>
          <dgm:constr type="rMarg" refType="primFontSz" fact="0.3"/>
        </dgm:constrLst>
        <dgm:ruleLst>
          <dgm:rule type="h" val="INF" fact="NaN" max="NaN"/>
        </dgm:ruleLst>
      </dgm:layoutNode>
      <dgm:choose name="Name1">
        <dgm:if name="Name2" axis="ch" ptType="node" func="cnt" op="gte" val="1">
          <dgm:layoutNode name="childText" styleLbl="revTx">
            <dgm:varLst>
              <dgm:bulletEnabled val="1"/>
            </dgm:varLst>
            <dgm:alg type="tx">
              <dgm:param type="stBulletLvl" val="1"/>
              <dgm:param type="lnSpAfChP" val="20"/>
            </dgm:alg>
            <dgm:shape xmlns:r="http://schemas.openxmlformats.org/officeDocument/2006/relationships" type="rect" r:blip="">
              <dgm:adjLst/>
            </dgm:shape>
            <dgm:presOf axis="des" ptType="node"/>
            <dgm:constrLst>
              <dgm:constr type="tMarg" refType="primFontSz" fact="0.1"/>
              <dgm:constr type="bMarg" refType="primFontSz" fact="0.1"/>
              <dgm:constr type="lMarg" refType="w" fact="0.09"/>
            </dgm:constrLst>
            <dgm:ruleLst>
              <dgm:rule type="h" val="INF" fact="NaN" max="NaN"/>
            </dgm:ruleLst>
          </dgm:layoutNode>
        </dgm:if>
        <dgm:else name="Name3">
          <dgm:choose name="Name4">
            <dgm:if name="Name5" axis="par ch" ptType="doc node" func="cnt" op="gte" val="2">
              <dgm:forEach name="Name6" axis="followSib" ptType="sibTrans" cnt="1">
                <dgm:layoutNode name="spacer">
                  <dgm:alg type="sp"/>
                  <dgm:shape xmlns:r="http://schemas.openxmlformats.org/officeDocument/2006/relationships" r:blip="">
                    <dgm:adjLst/>
                  </dgm:shape>
                  <dgm:presOf/>
                  <dgm:constrLst/>
                  <dgm:ruleLst/>
                </dgm:layoutNode>
              </dgm:forEach>
            </dgm:if>
            <dgm:else name="Name7"/>
          </dgm:choose>
        </dgm:else>
      </dgm:choose>
    </dgm:forEach>
  </dgm:layoutNode>
</dgm:layoutDef>
</file>

<file path=xl/diagrams/layout36.xml><?xml version="1.0" encoding="utf-8"?>
<dgm:layoutDef xmlns:dgm="http://schemas.openxmlformats.org/drawingml/2006/diagram" xmlns:a="http://schemas.openxmlformats.org/drawingml/2006/main" uniqueId="urn:microsoft.com/office/officeart/2005/8/layout/vList2">
  <dgm:title val=""/>
  <dgm:desc val=""/>
  <dgm:catLst>
    <dgm:cat type="list" pri="3000"/>
    <dgm:cat type="convert" pri="1000"/>
  </dgm:catLst>
  <dgm:sampData>
    <dgm:dataModel>
      <dgm:ptLst>
        <dgm:pt modelId="0" type="doc"/>
        <dgm:pt modelId="1">
          <dgm:prSet phldr="1"/>
        </dgm:pt>
        <dgm:pt modelId="11">
          <dgm:prSet phldr="1"/>
        </dgm:pt>
        <dgm:pt modelId="2">
          <dgm:prSet phldr="1"/>
        </dgm:pt>
        <dgm:pt modelId="21">
          <dgm:prSet phldr="1"/>
        </dgm:pt>
      </dgm:ptLst>
      <dgm:cxnLst>
        <dgm:cxn modelId="4" srcId="0" destId="1" srcOrd="0" destOrd="0"/>
        <dgm:cxn modelId="5" srcId="0" destId="2" srcOrd="1" destOrd="0"/>
        <dgm:cxn modelId="12" srcId="1" destId="11" srcOrd="0" destOrd="0"/>
        <dgm:cxn modelId="23" srcId="2" destId="21"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animLvl val="lvl"/>
      <dgm:resizeHandles val="exact"/>
    </dgm:varLst>
    <dgm:alg type="lin">
      <dgm:param type="linDir" val="fromT"/>
      <dgm:param type="vertAlign" val="mid"/>
    </dgm:alg>
    <dgm:shape xmlns:r="http://schemas.openxmlformats.org/officeDocument/2006/relationships" r:blip="">
      <dgm:adjLst/>
    </dgm:shape>
    <dgm:presOf/>
    <dgm:constrLst>
      <dgm:constr type="w" for="ch" forName="parentText" refType="w"/>
      <dgm:constr type="h" for="ch" forName="parentText" refType="primFontSz" refFor="ch" refForName="parentText" fact="0.52"/>
      <dgm:constr type="w" for="ch" forName="childText" refType="w"/>
      <dgm:constr type="h" for="ch" forName="childText" refType="primFontSz" refFor="ch" refForName="parentText" fact="0.46"/>
      <dgm:constr type="h" for="ch" forName="parentText" op="equ"/>
      <dgm:constr type="primFontSz" for="ch" forName="parentText" op="equ" val="65"/>
      <dgm:constr type="primFontSz" for="ch" forName="childText" refType="primFontSz" refFor="ch" refForName="parentText" op="equ"/>
      <dgm:constr type="h" for="ch" forName="spacer" refType="primFontSz" refFor="ch" refForName="parentText" fact="0.08"/>
    </dgm:constrLst>
    <dgm:ruleLst>
      <dgm:rule type="primFontSz" for="ch" forName="parentText" val="5" fact="NaN" max="NaN"/>
    </dgm:ruleLst>
    <dgm:forEach name="Name0" axis="ch" ptType="node">
      <dgm:layoutNode name="parentText" styleLbl="node1">
        <dgm:varLst>
          <dgm:chMax val="0"/>
          <dgm:bulletEnabled val="1"/>
        </dgm:varLst>
        <dgm:alg type="tx">
          <dgm:param type="parTxLTRAlign" val="l"/>
          <dgm:param type="parTxRTLAlign" val="r"/>
        </dgm:alg>
        <dgm:shape xmlns:r="http://schemas.openxmlformats.org/officeDocument/2006/relationships" type="roundRect" r:blip="">
          <dgm:adjLst/>
        </dgm:shape>
        <dgm:presOf axis="self"/>
        <dgm:constrLst>
          <dgm:constr type="tMarg" refType="primFontSz" fact="0.3"/>
          <dgm:constr type="bMarg" refType="primFontSz" fact="0.3"/>
          <dgm:constr type="lMarg" refType="primFontSz" fact="0.3"/>
          <dgm:constr type="rMarg" refType="primFontSz" fact="0.3"/>
        </dgm:constrLst>
        <dgm:ruleLst>
          <dgm:rule type="h" val="INF" fact="NaN" max="NaN"/>
        </dgm:ruleLst>
      </dgm:layoutNode>
      <dgm:choose name="Name1">
        <dgm:if name="Name2" axis="ch" ptType="node" func="cnt" op="gte" val="1">
          <dgm:layoutNode name="childText" styleLbl="revTx">
            <dgm:varLst>
              <dgm:bulletEnabled val="1"/>
            </dgm:varLst>
            <dgm:alg type="tx">
              <dgm:param type="stBulletLvl" val="1"/>
              <dgm:param type="lnSpAfChP" val="20"/>
            </dgm:alg>
            <dgm:shape xmlns:r="http://schemas.openxmlformats.org/officeDocument/2006/relationships" type="rect" r:blip="">
              <dgm:adjLst/>
            </dgm:shape>
            <dgm:presOf axis="des" ptType="node"/>
            <dgm:constrLst>
              <dgm:constr type="tMarg" refType="primFontSz" fact="0.1"/>
              <dgm:constr type="bMarg" refType="primFontSz" fact="0.1"/>
              <dgm:constr type="lMarg" refType="w" fact="0.09"/>
            </dgm:constrLst>
            <dgm:ruleLst>
              <dgm:rule type="h" val="INF" fact="NaN" max="NaN"/>
            </dgm:ruleLst>
          </dgm:layoutNode>
        </dgm:if>
        <dgm:else name="Name3">
          <dgm:choose name="Name4">
            <dgm:if name="Name5" axis="par ch" ptType="doc node" func="cnt" op="gte" val="2">
              <dgm:forEach name="Name6" axis="followSib" ptType="sibTrans" cnt="1">
                <dgm:layoutNode name="spacer">
                  <dgm:alg type="sp"/>
                  <dgm:shape xmlns:r="http://schemas.openxmlformats.org/officeDocument/2006/relationships" r:blip="">
                    <dgm:adjLst/>
                  </dgm:shape>
                  <dgm:presOf/>
                  <dgm:constrLst/>
                  <dgm:ruleLst/>
                </dgm:layoutNode>
              </dgm:forEach>
            </dgm:if>
            <dgm:else name="Name7"/>
          </dgm:choose>
        </dgm:else>
      </dgm:choose>
    </dgm:forEach>
  </dgm:layoutNode>
</dgm:layoutDef>
</file>

<file path=xl/diagrams/layout37.xml><?xml version="1.0" encoding="utf-8"?>
<dgm:layoutDef xmlns:dgm="http://schemas.openxmlformats.org/drawingml/2006/diagram" xmlns:a="http://schemas.openxmlformats.org/drawingml/2006/main" uniqueId="urn:microsoft.com/office/officeart/2005/8/layout/vList2">
  <dgm:title val=""/>
  <dgm:desc val=""/>
  <dgm:catLst>
    <dgm:cat type="list" pri="3000"/>
    <dgm:cat type="convert" pri="1000"/>
  </dgm:catLst>
  <dgm:sampData>
    <dgm:dataModel>
      <dgm:ptLst>
        <dgm:pt modelId="0" type="doc"/>
        <dgm:pt modelId="1">
          <dgm:prSet phldr="1"/>
        </dgm:pt>
        <dgm:pt modelId="11">
          <dgm:prSet phldr="1"/>
        </dgm:pt>
        <dgm:pt modelId="2">
          <dgm:prSet phldr="1"/>
        </dgm:pt>
        <dgm:pt modelId="21">
          <dgm:prSet phldr="1"/>
        </dgm:pt>
      </dgm:ptLst>
      <dgm:cxnLst>
        <dgm:cxn modelId="4" srcId="0" destId="1" srcOrd="0" destOrd="0"/>
        <dgm:cxn modelId="5" srcId="0" destId="2" srcOrd="1" destOrd="0"/>
        <dgm:cxn modelId="12" srcId="1" destId="11" srcOrd="0" destOrd="0"/>
        <dgm:cxn modelId="23" srcId="2" destId="21"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animLvl val="lvl"/>
      <dgm:resizeHandles val="exact"/>
    </dgm:varLst>
    <dgm:alg type="lin">
      <dgm:param type="linDir" val="fromT"/>
      <dgm:param type="vertAlign" val="mid"/>
    </dgm:alg>
    <dgm:shape xmlns:r="http://schemas.openxmlformats.org/officeDocument/2006/relationships" r:blip="">
      <dgm:adjLst/>
    </dgm:shape>
    <dgm:presOf/>
    <dgm:constrLst>
      <dgm:constr type="w" for="ch" forName="parentText" refType="w"/>
      <dgm:constr type="h" for="ch" forName="parentText" refType="primFontSz" refFor="ch" refForName="parentText" fact="0.52"/>
      <dgm:constr type="w" for="ch" forName="childText" refType="w"/>
      <dgm:constr type="h" for="ch" forName="childText" refType="primFontSz" refFor="ch" refForName="parentText" fact="0.46"/>
      <dgm:constr type="h" for="ch" forName="parentText" op="equ"/>
      <dgm:constr type="primFontSz" for="ch" forName="parentText" op="equ" val="65"/>
      <dgm:constr type="primFontSz" for="ch" forName="childText" refType="primFontSz" refFor="ch" refForName="parentText" op="equ"/>
      <dgm:constr type="h" for="ch" forName="spacer" refType="primFontSz" refFor="ch" refForName="parentText" fact="0.08"/>
    </dgm:constrLst>
    <dgm:ruleLst>
      <dgm:rule type="primFontSz" for="ch" forName="parentText" val="5" fact="NaN" max="NaN"/>
    </dgm:ruleLst>
    <dgm:forEach name="Name0" axis="ch" ptType="node">
      <dgm:layoutNode name="parentText" styleLbl="node1">
        <dgm:varLst>
          <dgm:chMax val="0"/>
          <dgm:bulletEnabled val="1"/>
        </dgm:varLst>
        <dgm:alg type="tx">
          <dgm:param type="parTxLTRAlign" val="l"/>
          <dgm:param type="parTxRTLAlign" val="r"/>
        </dgm:alg>
        <dgm:shape xmlns:r="http://schemas.openxmlformats.org/officeDocument/2006/relationships" type="roundRect" r:blip="">
          <dgm:adjLst/>
        </dgm:shape>
        <dgm:presOf axis="self"/>
        <dgm:constrLst>
          <dgm:constr type="tMarg" refType="primFontSz" fact="0.3"/>
          <dgm:constr type="bMarg" refType="primFontSz" fact="0.3"/>
          <dgm:constr type="lMarg" refType="primFontSz" fact="0.3"/>
          <dgm:constr type="rMarg" refType="primFontSz" fact="0.3"/>
        </dgm:constrLst>
        <dgm:ruleLst>
          <dgm:rule type="h" val="INF" fact="NaN" max="NaN"/>
        </dgm:ruleLst>
      </dgm:layoutNode>
      <dgm:choose name="Name1">
        <dgm:if name="Name2" axis="ch" ptType="node" func="cnt" op="gte" val="1">
          <dgm:layoutNode name="childText" styleLbl="revTx">
            <dgm:varLst>
              <dgm:bulletEnabled val="1"/>
            </dgm:varLst>
            <dgm:alg type="tx">
              <dgm:param type="stBulletLvl" val="1"/>
              <dgm:param type="lnSpAfChP" val="20"/>
            </dgm:alg>
            <dgm:shape xmlns:r="http://schemas.openxmlformats.org/officeDocument/2006/relationships" type="rect" r:blip="">
              <dgm:adjLst/>
            </dgm:shape>
            <dgm:presOf axis="des" ptType="node"/>
            <dgm:constrLst>
              <dgm:constr type="tMarg" refType="primFontSz" fact="0.1"/>
              <dgm:constr type="bMarg" refType="primFontSz" fact="0.1"/>
              <dgm:constr type="lMarg" refType="w" fact="0.09"/>
            </dgm:constrLst>
            <dgm:ruleLst>
              <dgm:rule type="h" val="INF" fact="NaN" max="NaN"/>
            </dgm:ruleLst>
          </dgm:layoutNode>
        </dgm:if>
        <dgm:else name="Name3">
          <dgm:choose name="Name4">
            <dgm:if name="Name5" axis="par ch" ptType="doc node" func="cnt" op="gte" val="2">
              <dgm:forEach name="Name6" axis="followSib" ptType="sibTrans" cnt="1">
                <dgm:layoutNode name="spacer">
                  <dgm:alg type="sp"/>
                  <dgm:shape xmlns:r="http://schemas.openxmlformats.org/officeDocument/2006/relationships" r:blip="">
                    <dgm:adjLst/>
                  </dgm:shape>
                  <dgm:presOf/>
                  <dgm:constrLst/>
                  <dgm:ruleLst/>
                </dgm:layoutNode>
              </dgm:forEach>
            </dgm:if>
            <dgm:else name="Name7"/>
          </dgm:choose>
        </dgm:else>
      </dgm:choose>
    </dgm:forEach>
  </dgm:layoutNode>
</dgm:layoutDef>
</file>

<file path=xl/diagrams/layout38.xml><?xml version="1.0" encoding="utf-8"?>
<dgm:layoutDef xmlns:dgm="http://schemas.openxmlformats.org/drawingml/2006/diagram" xmlns:a="http://schemas.openxmlformats.org/drawingml/2006/main" uniqueId="urn:microsoft.com/office/officeart/2005/8/layout/vList2">
  <dgm:title val=""/>
  <dgm:desc val=""/>
  <dgm:catLst>
    <dgm:cat type="list" pri="3000"/>
    <dgm:cat type="convert" pri="1000"/>
  </dgm:catLst>
  <dgm:sampData>
    <dgm:dataModel>
      <dgm:ptLst>
        <dgm:pt modelId="0" type="doc"/>
        <dgm:pt modelId="1">
          <dgm:prSet phldr="1"/>
        </dgm:pt>
        <dgm:pt modelId="11">
          <dgm:prSet phldr="1"/>
        </dgm:pt>
        <dgm:pt modelId="2">
          <dgm:prSet phldr="1"/>
        </dgm:pt>
        <dgm:pt modelId="21">
          <dgm:prSet phldr="1"/>
        </dgm:pt>
      </dgm:ptLst>
      <dgm:cxnLst>
        <dgm:cxn modelId="4" srcId="0" destId="1" srcOrd="0" destOrd="0"/>
        <dgm:cxn modelId="5" srcId="0" destId="2" srcOrd="1" destOrd="0"/>
        <dgm:cxn modelId="12" srcId="1" destId="11" srcOrd="0" destOrd="0"/>
        <dgm:cxn modelId="23" srcId="2" destId="21"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animLvl val="lvl"/>
      <dgm:resizeHandles val="exact"/>
    </dgm:varLst>
    <dgm:alg type="lin">
      <dgm:param type="linDir" val="fromT"/>
      <dgm:param type="vertAlign" val="mid"/>
    </dgm:alg>
    <dgm:shape xmlns:r="http://schemas.openxmlformats.org/officeDocument/2006/relationships" r:blip="">
      <dgm:adjLst/>
    </dgm:shape>
    <dgm:presOf/>
    <dgm:constrLst>
      <dgm:constr type="w" for="ch" forName="parentText" refType="w"/>
      <dgm:constr type="h" for="ch" forName="parentText" refType="primFontSz" refFor="ch" refForName="parentText" fact="0.52"/>
      <dgm:constr type="w" for="ch" forName="childText" refType="w"/>
      <dgm:constr type="h" for="ch" forName="childText" refType="primFontSz" refFor="ch" refForName="parentText" fact="0.46"/>
      <dgm:constr type="h" for="ch" forName="parentText" op="equ"/>
      <dgm:constr type="primFontSz" for="ch" forName="parentText" op="equ" val="65"/>
      <dgm:constr type="primFontSz" for="ch" forName="childText" refType="primFontSz" refFor="ch" refForName="parentText" op="equ"/>
      <dgm:constr type="h" for="ch" forName="spacer" refType="primFontSz" refFor="ch" refForName="parentText" fact="0.08"/>
    </dgm:constrLst>
    <dgm:ruleLst>
      <dgm:rule type="primFontSz" for="ch" forName="parentText" val="5" fact="NaN" max="NaN"/>
    </dgm:ruleLst>
    <dgm:forEach name="Name0" axis="ch" ptType="node">
      <dgm:layoutNode name="parentText" styleLbl="node1">
        <dgm:varLst>
          <dgm:chMax val="0"/>
          <dgm:bulletEnabled val="1"/>
        </dgm:varLst>
        <dgm:alg type="tx">
          <dgm:param type="parTxLTRAlign" val="l"/>
          <dgm:param type="parTxRTLAlign" val="r"/>
        </dgm:alg>
        <dgm:shape xmlns:r="http://schemas.openxmlformats.org/officeDocument/2006/relationships" type="roundRect" r:blip="">
          <dgm:adjLst/>
        </dgm:shape>
        <dgm:presOf axis="self"/>
        <dgm:constrLst>
          <dgm:constr type="tMarg" refType="primFontSz" fact="0.3"/>
          <dgm:constr type="bMarg" refType="primFontSz" fact="0.3"/>
          <dgm:constr type="lMarg" refType="primFontSz" fact="0.3"/>
          <dgm:constr type="rMarg" refType="primFontSz" fact="0.3"/>
        </dgm:constrLst>
        <dgm:ruleLst>
          <dgm:rule type="h" val="INF" fact="NaN" max="NaN"/>
        </dgm:ruleLst>
      </dgm:layoutNode>
      <dgm:choose name="Name1">
        <dgm:if name="Name2" axis="ch" ptType="node" func="cnt" op="gte" val="1">
          <dgm:layoutNode name="childText" styleLbl="revTx">
            <dgm:varLst>
              <dgm:bulletEnabled val="1"/>
            </dgm:varLst>
            <dgm:alg type="tx">
              <dgm:param type="stBulletLvl" val="1"/>
              <dgm:param type="lnSpAfChP" val="20"/>
            </dgm:alg>
            <dgm:shape xmlns:r="http://schemas.openxmlformats.org/officeDocument/2006/relationships" type="rect" r:blip="">
              <dgm:adjLst/>
            </dgm:shape>
            <dgm:presOf axis="des" ptType="node"/>
            <dgm:constrLst>
              <dgm:constr type="tMarg" refType="primFontSz" fact="0.1"/>
              <dgm:constr type="bMarg" refType="primFontSz" fact="0.1"/>
              <dgm:constr type="lMarg" refType="w" fact="0.09"/>
            </dgm:constrLst>
            <dgm:ruleLst>
              <dgm:rule type="h" val="INF" fact="NaN" max="NaN"/>
            </dgm:ruleLst>
          </dgm:layoutNode>
        </dgm:if>
        <dgm:else name="Name3">
          <dgm:choose name="Name4">
            <dgm:if name="Name5" axis="par ch" ptType="doc node" func="cnt" op="gte" val="2">
              <dgm:forEach name="Name6" axis="followSib" ptType="sibTrans" cnt="1">
                <dgm:layoutNode name="spacer">
                  <dgm:alg type="sp"/>
                  <dgm:shape xmlns:r="http://schemas.openxmlformats.org/officeDocument/2006/relationships" r:blip="">
                    <dgm:adjLst/>
                  </dgm:shape>
                  <dgm:presOf/>
                  <dgm:constrLst/>
                  <dgm:ruleLst/>
                </dgm:layoutNode>
              </dgm:forEach>
            </dgm:if>
            <dgm:else name="Name7"/>
          </dgm:choose>
        </dgm:else>
      </dgm:choose>
    </dgm:forEach>
  </dgm:layoutNode>
</dgm:layoutDef>
</file>

<file path=xl/diagrams/layout39.xml><?xml version="1.0" encoding="utf-8"?>
<dgm:layoutDef xmlns:dgm="http://schemas.openxmlformats.org/drawingml/2006/diagram" xmlns:a="http://schemas.openxmlformats.org/drawingml/2006/main" uniqueId="urn:microsoft.com/office/officeart/2005/8/layout/vList2">
  <dgm:title val=""/>
  <dgm:desc val=""/>
  <dgm:catLst>
    <dgm:cat type="list" pri="3000"/>
    <dgm:cat type="convert" pri="1000"/>
  </dgm:catLst>
  <dgm:sampData>
    <dgm:dataModel>
      <dgm:ptLst>
        <dgm:pt modelId="0" type="doc"/>
        <dgm:pt modelId="1">
          <dgm:prSet phldr="1"/>
        </dgm:pt>
        <dgm:pt modelId="11">
          <dgm:prSet phldr="1"/>
        </dgm:pt>
        <dgm:pt modelId="2">
          <dgm:prSet phldr="1"/>
        </dgm:pt>
        <dgm:pt modelId="21">
          <dgm:prSet phldr="1"/>
        </dgm:pt>
      </dgm:ptLst>
      <dgm:cxnLst>
        <dgm:cxn modelId="4" srcId="0" destId="1" srcOrd="0" destOrd="0"/>
        <dgm:cxn modelId="5" srcId="0" destId="2" srcOrd="1" destOrd="0"/>
        <dgm:cxn modelId="12" srcId="1" destId="11" srcOrd="0" destOrd="0"/>
        <dgm:cxn modelId="23" srcId="2" destId="21"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animLvl val="lvl"/>
      <dgm:resizeHandles val="exact"/>
    </dgm:varLst>
    <dgm:alg type="lin">
      <dgm:param type="linDir" val="fromT"/>
      <dgm:param type="vertAlign" val="mid"/>
    </dgm:alg>
    <dgm:shape xmlns:r="http://schemas.openxmlformats.org/officeDocument/2006/relationships" r:blip="">
      <dgm:adjLst/>
    </dgm:shape>
    <dgm:presOf/>
    <dgm:constrLst>
      <dgm:constr type="w" for="ch" forName="parentText" refType="w"/>
      <dgm:constr type="h" for="ch" forName="parentText" refType="primFontSz" refFor="ch" refForName="parentText" fact="0.52"/>
      <dgm:constr type="w" for="ch" forName="childText" refType="w"/>
      <dgm:constr type="h" for="ch" forName="childText" refType="primFontSz" refFor="ch" refForName="parentText" fact="0.46"/>
      <dgm:constr type="h" for="ch" forName="parentText" op="equ"/>
      <dgm:constr type="primFontSz" for="ch" forName="parentText" op="equ" val="65"/>
      <dgm:constr type="primFontSz" for="ch" forName="childText" refType="primFontSz" refFor="ch" refForName="parentText" op="equ"/>
      <dgm:constr type="h" for="ch" forName="spacer" refType="primFontSz" refFor="ch" refForName="parentText" fact="0.08"/>
    </dgm:constrLst>
    <dgm:ruleLst>
      <dgm:rule type="primFontSz" for="ch" forName="parentText" val="5" fact="NaN" max="NaN"/>
    </dgm:ruleLst>
    <dgm:forEach name="Name0" axis="ch" ptType="node">
      <dgm:layoutNode name="parentText" styleLbl="node1">
        <dgm:varLst>
          <dgm:chMax val="0"/>
          <dgm:bulletEnabled val="1"/>
        </dgm:varLst>
        <dgm:alg type="tx">
          <dgm:param type="parTxLTRAlign" val="l"/>
          <dgm:param type="parTxRTLAlign" val="r"/>
        </dgm:alg>
        <dgm:shape xmlns:r="http://schemas.openxmlformats.org/officeDocument/2006/relationships" type="roundRect" r:blip="">
          <dgm:adjLst/>
        </dgm:shape>
        <dgm:presOf axis="self"/>
        <dgm:constrLst>
          <dgm:constr type="tMarg" refType="primFontSz" fact="0.3"/>
          <dgm:constr type="bMarg" refType="primFontSz" fact="0.3"/>
          <dgm:constr type="lMarg" refType="primFontSz" fact="0.3"/>
          <dgm:constr type="rMarg" refType="primFontSz" fact="0.3"/>
        </dgm:constrLst>
        <dgm:ruleLst>
          <dgm:rule type="h" val="INF" fact="NaN" max="NaN"/>
        </dgm:ruleLst>
      </dgm:layoutNode>
      <dgm:choose name="Name1">
        <dgm:if name="Name2" axis="ch" ptType="node" func="cnt" op="gte" val="1">
          <dgm:layoutNode name="childText" styleLbl="revTx">
            <dgm:varLst>
              <dgm:bulletEnabled val="1"/>
            </dgm:varLst>
            <dgm:alg type="tx">
              <dgm:param type="stBulletLvl" val="1"/>
              <dgm:param type="lnSpAfChP" val="20"/>
            </dgm:alg>
            <dgm:shape xmlns:r="http://schemas.openxmlformats.org/officeDocument/2006/relationships" type="rect" r:blip="">
              <dgm:adjLst/>
            </dgm:shape>
            <dgm:presOf axis="des" ptType="node"/>
            <dgm:constrLst>
              <dgm:constr type="tMarg" refType="primFontSz" fact="0.1"/>
              <dgm:constr type="bMarg" refType="primFontSz" fact="0.1"/>
              <dgm:constr type="lMarg" refType="w" fact="0.09"/>
            </dgm:constrLst>
            <dgm:ruleLst>
              <dgm:rule type="h" val="INF" fact="NaN" max="NaN"/>
            </dgm:ruleLst>
          </dgm:layoutNode>
        </dgm:if>
        <dgm:else name="Name3">
          <dgm:choose name="Name4">
            <dgm:if name="Name5" axis="par ch" ptType="doc node" func="cnt" op="gte" val="2">
              <dgm:forEach name="Name6" axis="followSib" ptType="sibTrans" cnt="1">
                <dgm:layoutNode name="spacer">
                  <dgm:alg type="sp"/>
                  <dgm:shape xmlns:r="http://schemas.openxmlformats.org/officeDocument/2006/relationships" r:blip="">
                    <dgm:adjLst/>
                  </dgm:shape>
                  <dgm:presOf/>
                  <dgm:constrLst/>
                  <dgm:ruleLst/>
                </dgm:layoutNode>
              </dgm:forEach>
            </dgm:if>
            <dgm:else name="Name7"/>
          </dgm:choose>
        </dgm:else>
      </dgm:choose>
    </dgm:forEach>
  </dgm:layoutNode>
</dgm:layoutDef>
</file>

<file path=xl/diagrams/layout4.xml><?xml version="1.0" encoding="utf-8"?>
<dgm:layoutDef xmlns:dgm="http://schemas.openxmlformats.org/drawingml/2006/diagram" xmlns:a="http://schemas.openxmlformats.org/drawingml/2006/main" uniqueId="urn:microsoft.com/office/officeart/2005/8/layout/vList2">
  <dgm:title val=""/>
  <dgm:desc val=""/>
  <dgm:catLst>
    <dgm:cat type="list" pri="3000"/>
    <dgm:cat type="convert" pri="1000"/>
  </dgm:catLst>
  <dgm:sampData>
    <dgm:dataModel>
      <dgm:ptLst>
        <dgm:pt modelId="0" type="doc"/>
        <dgm:pt modelId="1">
          <dgm:prSet phldr="1"/>
        </dgm:pt>
        <dgm:pt modelId="11">
          <dgm:prSet phldr="1"/>
        </dgm:pt>
        <dgm:pt modelId="2">
          <dgm:prSet phldr="1"/>
        </dgm:pt>
        <dgm:pt modelId="21">
          <dgm:prSet phldr="1"/>
        </dgm:pt>
      </dgm:ptLst>
      <dgm:cxnLst>
        <dgm:cxn modelId="4" srcId="0" destId="1" srcOrd="0" destOrd="0"/>
        <dgm:cxn modelId="5" srcId="0" destId="2" srcOrd="1" destOrd="0"/>
        <dgm:cxn modelId="12" srcId="1" destId="11" srcOrd="0" destOrd="0"/>
        <dgm:cxn modelId="23" srcId="2" destId="21"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animLvl val="lvl"/>
      <dgm:resizeHandles val="exact"/>
    </dgm:varLst>
    <dgm:alg type="lin">
      <dgm:param type="linDir" val="fromT"/>
      <dgm:param type="vertAlign" val="mid"/>
    </dgm:alg>
    <dgm:shape xmlns:r="http://schemas.openxmlformats.org/officeDocument/2006/relationships" r:blip="">
      <dgm:adjLst/>
    </dgm:shape>
    <dgm:presOf/>
    <dgm:constrLst>
      <dgm:constr type="w" for="ch" forName="parentText" refType="w"/>
      <dgm:constr type="h" for="ch" forName="parentText" refType="primFontSz" refFor="ch" refForName="parentText" fact="0.52"/>
      <dgm:constr type="w" for="ch" forName="childText" refType="w"/>
      <dgm:constr type="h" for="ch" forName="childText" refType="primFontSz" refFor="ch" refForName="parentText" fact="0.46"/>
      <dgm:constr type="h" for="ch" forName="parentText" op="equ"/>
      <dgm:constr type="primFontSz" for="ch" forName="parentText" op="equ" val="65"/>
      <dgm:constr type="primFontSz" for="ch" forName="childText" refType="primFontSz" refFor="ch" refForName="parentText" op="equ"/>
      <dgm:constr type="h" for="ch" forName="spacer" refType="primFontSz" refFor="ch" refForName="parentText" fact="0.08"/>
    </dgm:constrLst>
    <dgm:ruleLst>
      <dgm:rule type="primFontSz" for="ch" forName="parentText" val="5" fact="NaN" max="NaN"/>
    </dgm:ruleLst>
    <dgm:forEach name="Name0" axis="ch" ptType="node">
      <dgm:layoutNode name="parentText" styleLbl="node1">
        <dgm:varLst>
          <dgm:chMax val="0"/>
          <dgm:bulletEnabled val="1"/>
        </dgm:varLst>
        <dgm:alg type="tx">
          <dgm:param type="parTxLTRAlign" val="l"/>
          <dgm:param type="parTxRTLAlign" val="r"/>
        </dgm:alg>
        <dgm:shape xmlns:r="http://schemas.openxmlformats.org/officeDocument/2006/relationships" type="roundRect" r:blip="">
          <dgm:adjLst/>
        </dgm:shape>
        <dgm:presOf axis="self"/>
        <dgm:constrLst>
          <dgm:constr type="tMarg" refType="primFontSz" fact="0.3"/>
          <dgm:constr type="bMarg" refType="primFontSz" fact="0.3"/>
          <dgm:constr type="lMarg" refType="primFontSz" fact="0.3"/>
          <dgm:constr type="rMarg" refType="primFontSz" fact="0.3"/>
        </dgm:constrLst>
        <dgm:ruleLst>
          <dgm:rule type="h" val="INF" fact="NaN" max="NaN"/>
        </dgm:ruleLst>
      </dgm:layoutNode>
      <dgm:choose name="Name1">
        <dgm:if name="Name2" axis="ch" ptType="node" func="cnt" op="gte" val="1">
          <dgm:layoutNode name="childText" styleLbl="revTx">
            <dgm:varLst>
              <dgm:bulletEnabled val="1"/>
            </dgm:varLst>
            <dgm:alg type="tx">
              <dgm:param type="stBulletLvl" val="1"/>
              <dgm:param type="lnSpAfChP" val="20"/>
            </dgm:alg>
            <dgm:shape xmlns:r="http://schemas.openxmlformats.org/officeDocument/2006/relationships" type="rect" r:blip="">
              <dgm:adjLst/>
            </dgm:shape>
            <dgm:presOf axis="des" ptType="node"/>
            <dgm:constrLst>
              <dgm:constr type="tMarg" refType="primFontSz" fact="0.1"/>
              <dgm:constr type="bMarg" refType="primFontSz" fact="0.1"/>
              <dgm:constr type="lMarg" refType="w" fact="0.09"/>
            </dgm:constrLst>
            <dgm:ruleLst>
              <dgm:rule type="h" val="INF" fact="NaN" max="NaN"/>
            </dgm:ruleLst>
          </dgm:layoutNode>
        </dgm:if>
        <dgm:else name="Name3">
          <dgm:choose name="Name4">
            <dgm:if name="Name5" axis="par ch" ptType="doc node" func="cnt" op="gte" val="2">
              <dgm:forEach name="Name6" axis="followSib" ptType="sibTrans" cnt="1">
                <dgm:layoutNode name="spacer">
                  <dgm:alg type="sp"/>
                  <dgm:shape xmlns:r="http://schemas.openxmlformats.org/officeDocument/2006/relationships" r:blip="">
                    <dgm:adjLst/>
                  </dgm:shape>
                  <dgm:presOf/>
                  <dgm:constrLst/>
                  <dgm:ruleLst/>
                </dgm:layoutNode>
              </dgm:forEach>
            </dgm:if>
            <dgm:else name="Name7"/>
          </dgm:choose>
        </dgm:else>
      </dgm:choose>
    </dgm:forEach>
  </dgm:layoutNode>
</dgm:layoutDef>
</file>

<file path=xl/diagrams/layout40.xml><?xml version="1.0" encoding="utf-8"?>
<dgm:layoutDef xmlns:dgm="http://schemas.openxmlformats.org/drawingml/2006/diagram" xmlns:a="http://schemas.openxmlformats.org/drawingml/2006/main" uniqueId="urn:microsoft.com/office/officeart/2005/8/layout/vList2">
  <dgm:title val=""/>
  <dgm:desc val=""/>
  <dgm:catLst>
    <dgm:cat type="list" pri="3000"/>
    <dgm:cat type="convert" pri="1000"/>
  </dgm:catLst>
  <dgm:sampData>
    <dgm:dataModel>
      <dgm:ptLst>
        <dgm:pt modelId="0" type="doc"/>
        <dgm:pt modelId="1">
          <dgm:prSet phldr="1"/>
        </dgm:pt>
        <dgm:pt modelId="11">
          <dgm:prSet phldr="1"/>
        </dgm:pt>
        <dgm:pt modelId="2">
          <dgm:prSet phldr="1"/>
        </dgm:pt>
        <dgm:pt modelId="21">
          <dgm:prSet phldr="1"/>
        </dgm:pt>
      </dgm:ptLst>
      <dgm:cxnLst>
        <dgm:cxn modelId="4" srcId="0" destId="1" srcOrd="0" destOrd="0"/>
        <dgm:cxn modelId="5" srcId="0" destId="2" srcOrd="1" destOrd="0"/>
        <dgm:cxn modelId="12" srcId="1" destId="11" srcOrd="0" destOrd="0"/>
        <dgm:cxn modelId="23" srcId="2" destId="21"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animLvl val="lvl"/>
      <dgm:resizeHandles val="exact"/>
    </dgm:varLst>
    <dgm:alg type="lin">
      <dgm:param type="linDir" val="fromT"/>
      <dgm:param type="vertAlign" val="mid"/>
    </dgm:alg>
    <dgm:shape xmlns:r="http://schemas.openxmlformats.org/officeDocument/2006/relationships" r:blip="">
      <dgm:adjLst/>
    </dgm:shape>
    <dgm:presOf/>
    <dgm:constrLst>
      <dgm:constr type="w" for="ch" forName="parentText" refType="w"/>
      <dgm:constr type="h" for="ch" forName="parentText" refType="primFontSz" refFor="ch" refForName="parentText" fact="0.52"/>
      <dgm:constr type="w" for="ch" forName="childText" refType="w"/>
      <dgm:constr type="h" for="ch" forName="childText" refType="primFontSz" refFor="ch" refForName="parentText" fact="0.46"/>
      <dgm:constr type="h" for="ch" forName="parentText" op="equ"/>
      <dgm:constr type="primFontSz" for="ch" forName="parentText" op="equ" val="65"/>
      <dgm:constr type="primFontSz" for="ch" forName="childText" refType="primFontSz" refFor="ch" refForName="parentText" op="equ"/>
      <dgm:constr type="h" for="ch" forName="spacer" refType="primFontSz" refFor="ch" refForName="parentText" fact="0.08"/>
    </dgm:constrLst>
    <dgm:ruleLst>
      <dgm:rule type="primFontSz" for="ch" forName="parentText" val="5" fact="NaN" max="NaN"/>
    </dgm:ruleLst>
    <dgm:forEach name="Name0" axis="ch" ptType="node">
      <dgm:layoutNode name="parentText" styleLbl="node1">
        <dgm:varLst>
          <dgm:chMax val="0"/>
          <dgm:bulletEnabled val="1"/>
        </dgm:varLst>
        <dgm:alg type="tx">
          <dgm:param type="parTxLTRAlign" val="l"/>
          <dgm:param type="parTxRTLAlign" val="r"/>
        </dgm:alg>
        <dgm:shape xmlns:r="http://schemas.openxmlformats.org/officeDocument/2006/relationships" type="roundRect" r:blip="">
          <dgm:adjLst/>
        </dgm:shape>
        <dgm:presOf axis="self"/>
        <dgm:constrLst>
          <dgm:constr type="tMarg" refType="primFontSz" fact="0.3"/>
          <dgm:constr type="bMarg" refType="primFontSz" fact="0.3"/>
          <dgm:constr type="lMarg" refType="primFontSz" fact="0.3"/>
          <dgm:constr type="rMarg" refType="primFontSz" fact="0.3"/>
        </dgm:constrLst>
        <dgm:ruleLst>
          <dgm:rule type="h" val="INF" fact="NaN" max="NaN"/>
        </dgm:ruleLst>
      </dgm:layoutNode>
      <dgm:choose name="Name1">
        <dgm:if name="Name2" axis="ch" ptType="node" func="cnt" op="gte" val="1">
          <dgm:layoutNode name="childText" styleLbl="revTx">
            <dgm:varLst>
              <dgm:bulletEnabled val="1"/>
            </dgm:varLst>
            <dgm:alg type="tx">
              <dgm:param type="stBulletLvl" val="1"/>
              <dgm:param type="lnSpAfChP" val="20"/>
            </dgm:alg>
            <dgm:shape xmlns:r="http://schemas.openxmlformats.org/officeDocument/2006/relationships" type="rect" r:blip="">
              <dgm:adjLst/>
            </dgm:shape>
            <dgm:presOf axis="des" ptType="node"/>
            <dgm:constrLst>
              <dgm:constr type="tMarg" refType="primFontSz" fact="0.1"/>
              <dgm:constr type="bMarg" refType="primFontSz" fact="0.1"/>
              <dgm:constr type="lMarg" refType="w" fact="0.09"/>
            </dgm:constrLst>
            <dgm:ruleLst>
              <dgm:rule type="h" val="INF" fact="NaN" max="NaN"/>
            </dgm:ruleLst>
          </dgm:layoutNode>
        </dgm:if>
        <dgm:else name="Name3">
          <dgm:choose name="Name4">
            <dgm:if name="Name5" axis="par ch" ptType="doc node" func="cnt" op="gte" val="2">
              <dgm:forEach name="Name6" axis="followSib" ptType="sibTrans" cnt="1">
                <dgm:layoutNode name="spacer">
                  <dgm:alg type="sp"/>
                  <dgm:shape xmlns:r="http://schemas.openxmlformats.org/officeDocument/2006/relationships" r:blip="">
                    <dgm:adjLst/>
                  </dgm:shape>
                  <dgm:presOf/>
                  <dgm:constrLst/>
                  <dgm:ruleLst/>
                </dgm:layoutNode>
              </dgm:forEach>
            </dgm:if>
            <dgm:else name="Name7"/>
          </dgm:choose>
        </dgm:else>
      </dgm:choose>
    </dgm:forEach>
  </dgm:layoutNode>
</dgm:layoutDef>
</file>

<file path=xl/diagrams/layout41.xml><?xml version="1.0" encoding="utf-8"?>
<dgm:layoutDef xmlns:dgm="http://schemas.openxmlformats.org/drawingml/2006/diagram" xmlns:a="http://schemas.openxmlformats.org/drawingml/2006/main" uniqueId="urn:microsoft.com/office/officeart/2005/8/layout/vList2">
  <dgm:title val=""/>
  <dgm:desc val=""/>
  <dgm:catLst>
    <dgm:cat type="list" pri="3000"/>
    <dgm:cat type="convert" pri="1000"/>
  </dgm:catLst>
  <dgm:sampData>
    <dgm:dataModel>
      <dgm:ptLst>
        <dgm:pt modelId="0" type="doc"/>
        <dgm:pt modelId="1">
          <dgm:prSet phldr="1"/>
        </dgm:pt>
        <dgm:pt modelId="11">
          <dgm:prSet phldr="1"/>
        </dgm:pt>
        <dgm:pt modelId="2">
          <dgm:prSet phldr="1"/>
        </dgm:pt>
        <dgm:pt modelId="21">
          <dgm:prSet phldr="1"/>
        </dgm:pt>
      </dgm:ptLst>
      <dgm:cxnLst>
        <dgm:cxn modelId="4" srcId="0" destId="1" srcOrd="0" destOrd="0"/>
        <dgm:cxn modelId="5" srcId="0" destId="2" srcOrd="1" destOrd="0"/>
        <dgm:cxn modelId="12" srcId="1" destId="11" srcOrd="0" destOrd="0"/>
        <dgm:cxn modelId="23" srcId="2" destId="21"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animLvl val="lvl"/>
      <dgm:resizeHandles val="exact"/>
    </dgm:varLst>
    <dgm:alg type="lin">
      <dgm:param type="linDir" val="fromT"/>
      <dgm:param type="vertAlign" val="mid"/>
    </dgm:alg>
    <dgm:shape xmlns:r="http://schemas.openxmlformats.org/officeDocument/2006/relationships" r:blip="">
      <dgm:adjLst/>
    </dgm:shape>
    <dgm:presOf/>
    <dgm:constrLst>
      <dgm:constr type="w" for="ch" forName="parentText" refType="w"/>
      <dgm:constr type="h" for="ch" forName="parentText" refType="primFontSz" refFor="ch" refForName="parentText" fact="0.52"/>
      <dgm:constr type="w" for="ch" forName="childText" refType="w"/>
      <dgm:constr type="h" for="ch" forName="childText" refType="primFontSz" refFor="ch" refForName="parentText" fact="0.46"/>
      <dgm:constr type="h" for="ch" forName="parentText" op="equ"/>
      <dgm:constr type="primFontSz" for="ch" forName="parentText" op="equ" val="65"/>
      <dgm:constr type="primFontSz" for="ch" forName="childText" refType="primFontSz" refFor="ch" refForName="parentText" op="equ"/>
      <dgm:constr type="h" for="ch" forName="spacer" refType="primFontSz" refFor="ch" refForName="parentText" fact="0.08"/>
    </dgm:constrLst>
    <dgm:ruleLst>
      <dgm:rule type="primFontSz" for="ch" forName="parentText" val="5" fact="NaN" max="NaN"/>
    </dgm:ruleLst>
    <dgm:forEach name="Name0" axis="ch" ptType="node">
      <dgm:layoutNode name="parentText" styleLbl="node1">
        <dgm:varLst>
          <dgm:chMax val="0"/>
          <dgm:bulletEnabled val="1"/>
        </dgm:varLst>
        <dgm:alg type="tx">
          <dgm:param type="parTxLTRAlign" val="l"/>
          <dgm:param type="parTxRTLAlign" val="r"/>
        </dgm:alg>
        <dgm:shape xmlns:r="http://schemas.openxmlformats.org/officeDocument/2006/relationships" type="roundRect" r:blip="">
          <dgm:adjLst/>
        </dgm:shape>
        <dgm:presOf axis="self"/>
        <dgm:constrLst>
          <dgm:constr type="tMarg" refType="primFontSz" fact="0.3"/>
          <dgm:constr type="bMarg" refType="primFontSz" fact="0.3"/>
          <dgm:constr type="lMarg" refType="primFontSz" fact="0.3"/>
          <dgm:constr type="rMarg" refType="primFontSz" fact="0.3"/>
        </dgm:constrLst>
        <dgm:ruleLst>
          <dgm:rule type="h" val="INF" fact="NaN" max="NaN"/>
        </dgm:ruleLst>
      </dgm:layoutNode>
      <dgm:choose name="Name1">
        <dgm:if name="Name2" axis="ch" ptType="node" func="cnt" op="gte" val="1">
          <dgm:layoutNode name="childText" styleLbl="revTx">
            <dgm:varLst>
              <dgm:bulletEnabled val="1"/>
            </dgm:varLst>
            <dgm:alg type="tx">
              <dgm:param type="stBulletLvl" val="1"/>
              <dgm:param type="lnSpAfChP" val="20"/>
            </dgm:alg>
            <dgm:shape xmlns:r="http://schemas.openxmlformats.org/officeDocument/2006/relationships" type="rect" r:blip="">
              <dgm:adjLst/>
            </dgm:shape>
            <dgm:presOf axis="des" ptType="node"/>
            <dgm:constrLst>
              <dgm:constr type="tMarg" refType="primFontSz" fact="0.1"/>
              <dgm:constr type="bMarg" refType="primFontSz" fact="0.1"/>
              <dgm:constr type="lMarg" refType="w" fact="0.09"/>
            </dgm:constrLst>
            <dgm:ruleLst>
              <dgm:rule type="h" val="INF" fact="NaN" max="NaN"/>
            </dgm:ruleLst>
          </dgm:layoutNode>
        </dgm:if>
        <dgm:else name="Name3">
          <dgm:choose name="Name4">
            <dgm:if name="Name5" axis="par ch" ptType="doc node" func="cnt" op="gte" val="2">
              <dgm:forEach name="Name6" axis="followSib" ptType="sibTrans" cnt="1">
                <dgm:layoutNode name="spacer">
                  <dgm:alg type="sp"/>
                  <dgm:shape xmlns:r="http://schemas.openxmlformats.org/officeDocument/2006/relationships" r:blip="">
                    <dgm:adjLst/>
                  </dgm:shape>
                  <dgm:presOf/>
                  <dgm:constrLst/>
                  <dgm:ruleLst/>
                </dgm:layoutNode>
              </dgm:forEach>
            </dgm:if>
            <dgm:else name="Name7"/>
          </dgm:choose>
        </dgm:else>
      </dgm:choose>
    </dgm:forEach>
  </dgm:layoutNode>
</dgm:layoutDef>
</file>

<file path=xl/diagrams/layout42.xml><?xml version="1.0" encoding="utf-8"?>
<dgm:layoutDef xmlns:dgm="http://schemas.openxmlformats.org/drawingml/2006/diagram" xmlns:a="http://schemas.openxmlformats.org/drawingml/2006/main" uniqueId="urn:microsoft.com/office/officeart/2005/8/layout/vList2">
  <dgm:title val=""/>
  <dgm:desc val=""/>
  <dgm:catLst>
    <dgm:cat type="list" pri="3000"/>
    <dgm:cat type="convert" pri="1000"/>
  </dgm:catLst>
  <dgm:sampData>
    <dgm:dataModel>
      <dgm:ptLst>
        <dgm:pt modelId="0" type="doc"/>
        <dgm:pt modelId="1">
          <dgm:prSet phldr="1"/>
        </dgm:pt>
        <dgm:pt modelId="11">
          <dgm:prSet phldr="1"/>
        </dgm:pt>
        <dgm:pt modelId="2">
          <dgm:prSet phldr="1"/>
        </dgm:pt>
        <dgm:pt modelId="21">
          <dgm:prSet phldr="1"/>
        </dgm:pt>
      </dgm:ptLst>
      <dgm:cxnLst>
        <dgm:cxn modelId="4" srcId="0" destId="1" srcOrd="0" destOrd="0"/>
        <dgm:cxn modelId="5" srcId="0" destId="2" srcOrd="1" destOrd="0"/>
        <dgm:cxn modelId="12" srcId="1" destId="11" srcOrd="0" destOrd="0"/>
        <dgm:cxn modelId="23" srcId="2" destId="21"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animLvl val="lvl"/>
      <dgm:resizeHandles val="exact"/>
    </dgm:varLst>
    <dgm:alg type="lin">
      <dgm:param type="linDir" val="fromT"/>
      <dgm:param type="vertAlign" val="mid"/>
    </dgm:alg>
    <dgm:shape xmlns:r="http://schemas.openxmlformats.org/officeDocument/2006/relationships" r:blip="">
      <dgm:adjLst/>
    </dgm:shape>
    <dgm:presOf/>
    <dgm:constrLst>
      <dgm:constr type="w" for="ch" forName="parentText" refType="w"/>
      <dgm:constr type="h" for="ch" forName="parentText" refType="primFontSz" refFor="ch" refForName="parentText" fact="0.52"/>
      <dgm:constr type="w" for="ch" forName="childText" refType="w"/>
      <dgm:constr type="h" for="ch" forName="childText" refType="primFontSz" refFor="ch" refForName="parentText" fact="0.46"/>
      <dgm:constr type="h" for="ch" forName="parentText" op="equ"/>
      <dgm:constr type="primFontSz" for="ch" forName="parentText" op="equ" val="65"/>
      <dgm:constr type="primFontSz" for="ch" forName="childText" refType="primFontSz" refFor="ch" refForName="parentText" op="equ"/>
      <dgm:constr type="h" for="ch" forName="spacer" refType="primFontSz" refFor="ch" refForName="parentText" fact="0.08"/>
    </dgm:constrLst>
    <dgm:ruleLst>
      <dgm:rule type="primFontSz" for="ch" forName="parentText" val="5" fact="NaN" max="NaN"/>
    </dgm:ruleLst>
    <dgm:forEach name="Name0" axis="ch" ptType="node">
      <dgm:layoutNode name="parentText" styleLbl="node1">
        <dgm:varLst>
          <dgm:chMax val="0"/>
          <dgm:bulletEnabled val="1"/>
        </dgm:varLst>
        <dgm:alg type="tx">
          <dgm:param type="parTxLTRAlign" val="l"/>
          <dgm:param type="parTxRTLAlign" val="r"/>
        </dgm:alg>
        <dgm:shape xmlns:r="http://schemas.openxmlformats.org/officeDocument/2006/relationships" type="roundRect" r:blip="">
          <dgm:adjLst/>
        </dgm:shape>
        <dgm:presOf axis="self"/>
        <dgm:constrLst>
          <dgm:constr type="tMarg" refType="primFontSz" fact="0.3"/>
          <dgm:constr type="bMarg" refType="primFontSz" fact="0.3"/>
          <dgm:constr type="lMarg" refType="primFontSz" fact="0.3"/>
          <dgm:constr type="rMarg" refType="primFontSz" fact="0.3"/>
        </dgm:constrLst>
        <dgm:ruleLst>
          <dgm:rule type="h" val="INF" fact="NaN" max="NaN"/>
        </dgm:ruleLst>
      </dgm:layoutNode>
      <dgm:choose name="Name1">
        <dgm:if name="Name2" axis="ch" ptType="node" func="cnt" op="gte" val="1">
          <dgm:layoutNode name="childText" styleLbl="revTx">
            <dgm:varLst>
              <dgm:bulletEnabled val="1"/>
            </dgm:varLst>
            <dgm:alg type="tx">
              <dgm:param type="stBulletLvl" val="1"/>
              <dgm:param type="lnSpAfChP" val="20"/>
            </dgm:alg>
            <dgm:shape xmlns:r="http://schemas.openxmlformats.org/officeDocument/2006/relationships" type="rect" r:blip="">
              <dgm:adjLst/>
            </dgm:shape>
            <dgm:presOf axis="des" ptType="node"/>
            <dgm:constrLst>
              <dgm:constr type="tMarg" refType="primFontSz" fact="0.1"/>
              <dgm:constr type="bMarg" refType="primFontSz" fact="0.1"/>
              <dgm:constr type="lMarg" refType="w" fact="0.09"/>
            </dgm:constrLst>
            <dgm:ruleLst>
              <dgm:rule type="h" val="INF" fact="NaN" max="NaN"/>
            </dgm:ruleLst>
          </dgm:layoutNode>
        </dgm:if>
        <dgm:else name="Name3">
          <dgm:choose name="Name4">
            <dgm:if name="Name5" axis="par ch" ptType="doc node" func="cnt" op="gte" val="2">
              <dgm:forEach name="Name6" axis="followSib" ptType="sibTrans" cnt="1">
                <dgm:layoutNode name="spacer">
                  <dgm:alg type="sp"/>
                  <dgm:shape xmlns:r="http://schemas.openxmlformats.org/officeDocument/2006/relationships" r:blip="">
                    <dgm:adjLst/>
                  </dgm:shape>
                  <dgm:presOf/>
                  <dgm:constrLst/>
                  <dgm:ruleLst/>
                </dgm:layoutNode>
              </dgm:forEach>
            </dgm:if>
            <dgm:else name="Name7"/>
          </dgm:choose>
        </dgm:else>
      </dgm:choose>
    </dgm:forEach>
  </dgm:layoutNode>
</dgm:layoutDef>
</file>

<file path=xl/diagrams/layout43.xml><?xml version="1.0" encoding="utf-8"?>
<dgm:layoutDef xmlns:dgm="http://schemas.openxmlformats.org/drawingml/2006/diagram" xmlns:a="http://schemas.openxmlformats.org/drawingml/2006/main" uniqueId="urn:microsoft.com/office/officeart/2005/8/layout/vList2">
  <dgm:title val=""/>
  <dgm:desc val=""/>
  <dgm:catLst>
    <dgm:cat type="list" pri="3000"/>
    <dgm:cat type="convert" pri="1000"/>
  </dgm:catLst>
  <dgm:sampData>
    <dgm:dataModel>
      <dgm:ptLst>
        <dgm:pt modelId="0" type="doc"/>
        <dgm:pt modelId="1">
          <dgm:prSet phldr="1"/>
        </dgm:pt>
        <dgm:pt modelId="11">
          <dgm:prSet phldr="1"/>
        </dgm:pt>
        <dgm:pt modelId="2">
          <dgm:prSet phldr="1"/>
        </dgm:pt>
        <dgm:pt modelId="21">
          <dgm:prSet phldr="1"/>
        </dgm:pt>
      </dgm:ptLst>
      <dgm:cxnLst>
        <dgm:cxn modelId="4" srcId="0" destId="1" srcOrd="0" destOrd="0"/>
        <dgm:cxn modelId="5" srcId="0" destId="2" srcOrd="1" destOrd="0"/>
        <dgm:cxn modelId="12" srcId="1" destId="11" srcOrd="0" destOrd="0"/>
        <dgm:cxn modelId="23" srcId="2" destId="21"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animLvl val="lvl"/>
      <dgm:resizeHandles val="exact"/>
    </dgm:varLst>
    <dgm:alg type="lin">
      <dgm:param type="linDir" val="fromT"/>
      <dgm:param type="vertAlign" val="mid"/>
    </dgm:alg>
    <dgm:shape xmlns:r="http://schemas.openxmlformats.org/officeDocument/2006/relationships" r:blip="">
      <dgm:adjLst/>
    </dgm:shape>
    <dgm:presOf/>
    <dgm:constrLst>
      <dgm:constr type="w" for="ch" forName="parentText" refType="w"/>
      <dgm:constr type="h" for="ch" forName="parentText" refType="primFontSz" refFor="ch" refForName="parentText" fact="0.52"/>
      <dgm:constr type="w" for="ch" forName="childText" refType="w"/>
      <dgm:constr type="h" for="ch" forName="childText" refType="primFontSz" refFor="ch" refForName="parentText" fact="0.46"/>
      <dgm:constr type="h" for="ch" forName="parentText" op="equ"/>
      <dgm:constr type="primFontSz" for="ch" forName="parentText" op="equ" val="65"/>
      <dgm:constr type="primFontSz" for="ch" forName="childText" refType="primFontSz" refFor="ch" refForName="parentText" op="equ"/>
      <dgm:constr type="h" for="ch" forName="spacer" refType="primFontSz" refFor="ch" refForName="parentText" fact="0.08"/>
    </dgm:constrLst>
    <dgm:ruleLst>
      <dgm:rule type="primFontSz" for="ch" forName="parentText" val="5" fact="NaN" max="NaN"/>
    </dgm:ruleLst>
    <dgm:forEach name="Name0" axis="ch" ptType="node">
      <dgm:layoutNode name="parentText" styleLbl="node1">
        <dgm:varLst>
          <dgm:chMax val="0"/>
          <dgm:bulletEnabled val="1"/>
        </dgm:varLst>
        <dgm:alg type="tx">
          <dgm:param type="parTxLTRAlign" val="l"/>
          <dgm:param type="parTxRTLAlign" val="r"/>
        </dgm:alg>
        <dgm:shape xmlns:r="http://schemas.openxmlformats.org/officeDocument/2006/relationships" type="roundRect" r:blip="">
          <dgm:adjLst/>
        </dgm:shape>
        <dgm:presOf axis="self"/>
        <dgm:constrLst>
          <dgm:constr type="tMarg" refType="primFontSz" fact="0.3"/>
          <dgm:constr type="bMarg" refType="primFontSz" fact="0.3"/>
          <dgm:constr type="lMarg" refType="primFontSz" fact="0.3"/>
          <dgm:constr type="rMarg" refType="primFontSz" fact="0.3"/>
        </dgm:constrLst>
        <dgm:ruleLst>
          <dgm:rule type="h" val="INF" fact="NaN" max="NaN"/>
        </dgm:ruleLst>
      </dgm:layoutNode>
      <dgm:choose name="Name1">
        <dgm:if name="Name2" axis="ch" ptType="node" func="cnt" op="gte" val="1">
          <dgm:layoutNode name="childText" styleLbl="revTx">
            <dgm:varLst>
              <dgm:bulletEnabled val="1"/>
            </dgm:varLst>
            <dgm:alg type="tx">
              <dgm:param type="stBulletLvl" val="1"/>
              <dgm:param type="lnSpAfChP" val="20"/>
            </dgm:alg>
            <dgm:shape xmlns:r="http://schemas.openxmlformats.org/officeDocument/2006/relationships" type="rect" r:blip="">
              <dgm:adjLst/>
            </dgm:shape>
            <dgm:presOf axis="des" ptType="node"/>
            <dgm:constrLst>
              <dgm:constr type="tMarg" refType="primFontSz" fact="0.1"/>
              <dgm:constr type="bMarg" refType="primFontSz" fact="0.1"/>
              <dgm:constr type="lMarg" refType="w" fact="0.09"/>
            </dgm:constrLst>
            <dgm:ruleLst>
              <dgm:rule type="h" val="INF" fact="NaN" max="NaN"/>
            </dgm:ruleLst>
          </dgm:layoutNode>
        </dgm:if>
        <dgm:else name="Name3">
          <dgm:choose name="Name4">
            <dgm:if name="Name5" axis="par ch" ptType="doc node" func="cnt" op="gte" val="2">
              <dgm:forEach name="Name6" axis="followSib" ptType="sibTrans" cnt="1">
                <dgm:layoutNode name="spacer">
                  <dgm:alg type="sp"/>
                  <dgm:shape xmlns:r="http://schemas.openxmlformats.org/officeDocument/2006/relationships" r:blip="">
                    <dgm:adjLst/>
                  </dgm:shape>
                  <dgm:presOf/>
                  <dgm:constrLst/>
                  <dgm:ruleLst/>
                </dgm:layoutNode>
              </dgm:forEach>
            </dgm:if>
            <dgm:else name="Name7"/>
          </dgm:choose>
        </dgm:else>
      </dgm:choose>
    </dgm:forEach>
  </dgm:layoutNode>
</dgm:layoutDef>
</file>

<file path=xl/diagrams/layout44.xml><?xml version="1.0" encoding="utf-8"?>
<dgm:layoutDef xmlns:dgm="http://schemas.openxmlformats.org/drawingml/2006/diagram" xmlns:a="http://schemas.openxmlformats.org/drawingml/2006/main" uniqueId="urn:microsoft.com/office/officeart/2005/8/layout/vList2">
  <dgm:title val=""/>
  <dgm:desc val=""/>
  <dgm:catLst>
    <dgm:cat type="list" pri="3000"/>
    <dgm:cat type="convert" pri="1000"/>
  </dgm:catLst>
  <dgm:sampData>
    <dgm:dataModel>
      <dgm:ptLst>
        <dgm:pt modelId="0" type="doc"/>
        <dgm:pt modelId="1">
          <dgm:prSet phldr="1"/>
        </dgm:pt>
        <dgm:pt modelId="11">
          <dgm:prSet phldr="1"/>
        </dgm:pt>
        <dgm:pt modelId="2">
          <dgm:prSet phldr="1"/>
        </dgm:pt>
        <dgm:pt modelId="21">
          <dgm:prSet phldr="1"/>
        </dgm:pt>
      </dgm:ptLst>
      <dgm:cxnLst>
        <dgm:cxn modelId="4" srcId="0" destId="1" srcOrd="0" destOrd="0"/>
        <dgm:cxn modelId="5" srcId="0" destId="2" srcOrd="1" destOrd="0"/>
        <dgm:cxn modelId="12" srcId="1" destId="11" srcOrd="0" destOrd="0"/>
        <dgm:cxn modelId="23" srcId="2" destId="21"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animLvl val="lvl"/>
      <dgm:resizeHandles val="exact"/>
    </dgm:varLst>
    <dgm:alg type="lin">
      <dgm:param type="linDir" val="fromT"/>
      <dgm:param type="vertAlign" val="mid"/>
    </dgm:alg>
    <dgm:shape xmlns:r="http://schemas.openxmlformats.org/officeDocument/2006/relationships" r:blip="">
      <dgm:adjLst/>
    </dgm:shape>
    <dgm:presOf/>
    <dgm:constrLst>
      <dgm:constr type="w" for="ch" forName="parentText" refType="w"/>
      <dgm:constr type="h" for="ch" forName="parentText" refType="primFontSz" refFor="ch" refForName="parentText" fact="0.52"/>
      <dgm:constr type="w" for="ch" forName="childText" refType="w"/>
      <dgm:constr type="h" for="ch" forName="childText" refType="primFontSz" refFor="ch" refForName="parentText" fact="0.46"/>
      <dgm:constr type="h" for="ch" forName="parentText" op="equ"/>
      <dgm:constr type="primFontSz" for="ch" forName="parentText" op="equ" val="65"/>
      <dgm:constr type="primFontSz" for="ch" forName="childText" refType="primFontSz" refFor="ch" refForName="parentText" op="equ"/>
      <dgm:constr type="h" for="ch" forName="spacer" refType="primFontSz" refFor="ch" refForName="parentText" fact="0.08"/>
    </dgm:constrLst>
    <dgm:ruleLst>
      <dgm:rule type="primFontSz" for="ch" forName="parentText" val="5" fact="NaN" max="NaN"/>
    </dgm:ruleLst>
    <dgm:forEach name="Name0" axis="ch" ptType="node">
      <dgm:layoutNode name="parentText" styleLbl="node1">
        <dgm:varLst>
          <dgm:chMax val="0"/>
          <dgm:bulletEnabled val="1"/>
        </dgm:varLst>
        <dgm:alg type="tx">
          <dgm:param type="parTxLTRAlign" val="l"/>
          <dgm:param type="parTxRTLAlign" val="r"/>
        </dgm:alg>
        <dgm:shape xmlns:r="http://schemas.openxmlformats.org/officeDocument/2006/relationships" type="roundRect" r:blip="">
          <dgm:adjLst/>
        </dgm:shape>
        <dgm:presOf axis="self"/>
        <dgm:constrLst>
          <dgm:constr type="tMarg" refType="primFontSz" fact="0.3"/>
          <dgm:constr type="bMarg" refType="primFontSz" fact="0.3"/>
          <dgm:constr type="lMarg" refType="primFontSz" fact="0.3"/>
          <dgm:constr type="rMarg" refType="primFontSz" fact="0.3"/>
        </dgm:constrLst>
        <dgm:ruleLst>
          <dgm:rule type="h" val="INF" fact="NaN" max="NaN"/>
        </dgm:ruleLst>
      </dgm:layoutNode>
      <dgm:choose name="Name1">
        <dgm:if name="Name2" axis="ch" ptType="node" func="cnt" op="gte" val="1">
          <dgm:layoutNode name="childText" styleLbl="revTx">
            <dgm:varLst>
              <dgm:bulletEnabled val="1"/>
            </dgm:varLst>
            <dgm:alg type="tx">
              <dgm:param type="stBulletLvl" val="1"/>
              <dgm:param type="lnSpAfChP" val="20"/>
            </dgm:alg>
            <dgm:shape xmlns:r="http://schemas.openxmlformats.org/officeDocument/2006/relationships" type="rect" r:blip="">
              <dgm:adjLst/>
            </dgm:shape>
            <dgm:presOf axis="des" ptType="node"/>
            <dgm:constrLst>
              <dgm:constr type="tMarg" refType="primFontSz" fact="0.1"/>
              <dgm:constr type="bMarg" refType="primFontSz" fact="0.1"/>
              <dgm:constr type="lMarg" refType="w" fact="0.09"/>
            </dgm:constrLst>
            <dgm:ruleLst>
              <dgm:rule type="h" val="INF" fact="NaN" max="NaN"/>
            </dgm:ruleLst>
          </dgm:layoutNode>
        </dgm:if>
        <dgm:else name="Name3">
          <dgm:choose name="Name4">
            <dgm:if name="Name5" axis="par ch" ptType="doc node" func="cnt" op="gte" val="2">
              <dgm:forEach name="Name6" axis="followSib" ptType="sibTrans" cnt="1">
                <dgm:layoutNode name="spacer">
                  <dgm:alg type="sp"/>
                  <dgm:shape xmlns:r="http://schemas.openxmlformats.org/officeDocument/2006/relationships" r:blip="">
                    <dgm:adjLst/>
                  </dgm:shape>
                  <dgm:presOf/>
                  <dgm:constrLst/>
                  <dgm:ruleLst/>
                </dgm:layoutNode>
              </dgm:forEach>
            </dgm:if>
            <dgm:else name="Name7"/>
          </dgm:choose>
        </dgm:else>
      </dgm:choose>
    </dgm:forEach>
  </dgm:layoutNode>
</dgm:layoutDef>
</file>

<file path=xl/diagrams/layout45.xml><?xml version="1.0" encoding="utf-8"?>
<dgm:layoutDef xmlns:dgm="http://schemas.openxmlformats.org/drawingml/2006/diagram" xmlns:a="http://schemas.openxmlformats.org/drawingml/2006/main" uniqueId="urn:microsoft.com/office/officeart/2005/8/layout/vList2">
  <dgm:title val=""/>
  <dgm:desc val=""/>
  <dgm:catLst>
    <dgm:cat type="list" pri="3000"/>
    <dgm:cat type="convert" pri="1000"/>
  </dgm:catLst>
  <dgm:sampData>
    <dgm:dataModel>
      <dgm:ptLst>
        <dgm:pt modelId="0" type="doc"/>
        <dgm:pt modelId="1">
          <dgm:prSet phldr="1"/>
        </dgm:pt>
        <dgm:pt modelId="11">
          <dgm:prSet phldr="1"/>
        </dgm:pt>
        <dgm:pt modelId="2">
          <dgm:prSet phldr="1"/>
        </dgm:pt>
        <dgm:pt modelId="21">
          <dgm:prSet phldr="1"/>
        </dgm:pt>
      </dgm:ptLst>
      <dgm:cxnLst>
        <dgm:cxn modelId="4" srcId="0" destId="1" srcOrd="0" destOrd="0"/>
        <dgm:cxn modelId="5" srcId="0" destId="2" srcOrd="1" destOrd="0"/>
        <dgm:cxn modelId="12" srcId="1" destId="11" srcOrd="0" destOrd="0"/>
        <dgm:cxn modelId="23" srcId="2" destId="21"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animLvl val="lvl"/>
      <dgm:resizeHandles val="exact"/>
    </dgm:varLst>
    <dgm:alg type="lin">
      <dgm:param type="linDir" val="fromT"/>
      <dgm:param type="vertAlign" val="mid"/>
    </dgm:alg>
    <dgm:shape xmlns:r="http://schemas.openxmlformats.org/officeDocument/2006/relationships" r:blip="">
      <dgm:adjLst/>
    </dgm:shape>
    <dgm:presOf/>
    <dgm:constrLst>
      <dgm:constr type="w" for="ch" forName="parentText" refType="w"/>
      <dgm:constr type="h" for="ch" forName="parentText" refType="primFontSz" refFor="ch" refForName="parentText" fact="0.52"/>
      <dgm:constr type="w" for="ch" forName="childText" refType="w"/>
      <dgm:constr type="h" for="ch" forName="childText" refType="primFontSz" refFor="ch" refForName="parentText" fact="0.46"/>
      <dgm:constr type="h" for="ch" forName="parentText" op="equ"/>
      <dgm:constr type="primFontSz" for="ch" forName="parentText" op="equ" val="65"/>
      <dgm:constr type="primFontSz" for="ch" forName="childText" refType="primFontSz" refFor="ch" refForName="parentText" op="equ"/>
      <dgm:constr type="h" for="ch" forName="spacer" refType="primFontSz" refFor="ch" refForName="parentText" fact="0.08"/>
    </dgm:constrLst>
    <dgm:ruleLst>
      <dgm:rule type="primFontSz" for="ch" forName="parentText" val="5" fact="NaN" max="NaN"/>
    </dgm:ruleLst>
    <dgm:forEach name="Name0" axis="ch" ptType="node">
      <dgm:layoutNode name="parentText" styleLbl="node1">
        <dgm:varLst>
          <dgm:chMax val="0"/>
          <dgm:bulletEnabled val="1"/>
        </dgm:varLst>
        <dgm:alg type="tx">
          <dgm:param type="parTxLTRAlign" val="l"/>
          <dgm:param type="parTxRTLAlign" val="r"/>
        </dgm:alg>
        <dgm:shape xmlns:r="http://schemas.openxmlformats.org/officeDocument/2006/relationships" type="roundRect" r:blip="">
          <dgm:adjLst/>
        </dgm:shape>
        <dgm:presOf axis="self"/>
        <dgm:constrLst>
          <dgm:constr type="tMarg" refType="primFontSz" fact="0.3"/>
          <dgm:constr type="bMarg" refType="primFontSz" fact="0.3"/>
          <dgm:constr type="lMarg" refType="primFontSz" fact="0.3"/>
          <dgm:constr type="rMarg" refType="primFontSz" fact="0.3"/>
        </dgm:constrLst>
        <dgm:ruleLst>
          <dgm:rule type="h" val="INF" fact="NaN" max="NaN"/>
        </dgm:ruleLst>
      </dgm:layoutNode>
      <dgm:choose name="Name1">
        <dgm:if name="Name2" axis="ch" ptType="node" func="cnt" op="gte" val="1">
          <dgm:layoutNode name="childText" styleLbl="revTx">
            <dgm:varLst>
              <dgm:bulletEnabled val="1"/>
            </dgm:varLst>
            <dgm:alg type="tx">
              <dgm:param type="stBulletLvl" val="1"/>
              <dgm:param type="lnSpAfChP" val="20"/>
            </dgm:alg>
            <dgm:shape xmlns:r="http://schemas.openxmlformats.org/officeDocument/2006/relationships" type="rect" r:blip="">
              <dgm:adjLst/>
            </dgm:shape>
            <dgm:presOf axis="des" ptType="node"/>
            <dgm:constrLst>
              <dgm:constr type="tMarg" refType="primFontSz" fact="0.1"/>
              <dgm:constr type="bMarg" refType="primFontSz" fact="0.1"/>
              <dgm:constr type="lMarg" refType="w" fact="0.09"/>
            </dgm:constrLst>
            <dgm:ruleLst>
              <dgm:rule type="h" val="INF" fact="NaN" max="NaN"/>
            </dgm:ruleLst>
          </dgm:layoutNode>
        </dgm:if>
        <dgm:else name="Name3">
          <dgm:choose name="Name4">
            <dgm:if name="Name5" axis="par ch" ptType="doc node" func="cnt" op="gte" val="2">
              <dgm:forEach name="Name6" axis="followSib" ptType="sibTrans" cnt="1">
                <dgm:layoutNode name="spacer">
                  <dgm:alg type="sp"/>
                  <dgm:shape xmlns:r="http://schemas.openxmlformats.org/officeDocument/2006/relationships" r:blip="">
                    <dgm:adjLst/>
                  </dgm:shape>
                  <dgm:presOf/>
                  <dgm:constrLst/>
                  <dgm:ruleLst/>
                </dgm:layoutNode>
              </dgm:forEach>
            </dgm:if>
            <dgm:else name="Name7"/>
          </dgm:choose>
        </dgm:else>
      </dgm:choose>
    </dgm:forEach>
  </dgm:layoutNode>
</dgm:layoutDef>
</file>

<file path=xl/diagrams/layout46.xml><?xml version="1.0" encoding="utf-8"?>
<dgm:layoutDef xmlns:dgm="http://schemas.openxmlformats.org/drawingml/2006/diagram" xmlns:a="http://schemas.openxmlformats.org/drawingml/2006/main" uniqueId="urn:microsoft.com/office/officeart/2005/8/layout/vList2">
  <dgm:title val=""/>
  <dgm:desc val=""/>
  <dgm:catLst>
    <dgm:cat type="list" pri="3000"/>
    <dgm:cat type="convert" pri="1000"/>
  </dgm:catLst>
  <dgm:sampData>
    <dgm:dataModel>
      <dgm:ptLst>
        <dgm:pt modelId="0" type="doc"/>
        <dgm:pt modelId="1">
          <dgm:prSet phldr="1"/>
        </dgm:pt>
        <dgm:pt modelId="11">
          <dgm:prSet phldr="1"/>
        </dgm:pt>
        <dgm:pt modelId="2">
          <dgm:prSet phldr="1"/>
        </dgm:pt>
        <dgm:pt modelId="21">
          <dgm:prSet phldr="1"/>
        </dgm:pt>
      </dgm:ptLst>
      <dgm:cxnLst>
        <dgm:cxn modelId="4" srcId="0" destId="1" srcOrd="0" destOrd="0"/>
        <dgm:cxn modelId="5" srcId="0" destId="2" srcOrd="1" destOrd="0"/>
        <dgm:cxn modelId="12" srcId="1" destId="11" srcOrd="0" destOrd="0"/>
        <dgm:cxn modelId="23" srcId="2" destId="21"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animLvl val="lvl"/>
      <dgm:resizeHandles val="exact"/>
    </dgm:varLst>
    <dgm:alg type="lin">
      <dgm:param type="linDir" val="fromT"/>
      <dgm:param type="vertAlign" val="mid"/>
    </dgm:alg>
    <dgm:shape xmlns:r="http://schemas.openxmlformats.org/officeDocument/2006/relationships" r:blip="">
      <dgm:adjLst/>
    </dgm:shape>
    <dgm:presOf/>
    <dgm:constrLst>
      <dgm:constr type="w" for="ch" forName="parentText" refType="w"/>
      <dgm:constr type="h" for="ch" forName="parentText" refType="primFontSz" refFor="ch" refForName="parentText" fact="0.52"/>
      <dgm:constr type="w" for="ch" forName="childText" refType="w"/>
      <dgm:constr type="h" for="ch" forName="childText" refType="primFontSz" refFor="ch" refForName="parentText" fact="0.46"/>
      <dgm:constr type="h" for="ch" forName="parentText" op="equ"/>
      <dgm:constr type="primFontSz" for="ch" forName="parentText" op="equ" val="65"/>
      <dgm:constr type="primFontSz" for="ch" forName="childText" refType="primFontSz" refFor="ch" refForName="parentText" op="equ"/>
      <dgm:constr type="h" for="ch" forName="spacer" refType="primFontSz" refFor="ch" refForName="parentText" fact="0.08"/>
    </dgm:constrLst>
    <dgm:ruleLst>
      <dgm:rule type="primFontSz" for="ch" forName="parentText" val="5" fact="NaN" max="NaN"/>
    </dgm:ruleLst>
    <dgm:forEach name="Name0" axis="ch" ptType="node">
      <dgm:layoutNode name="parentText" styleLbl="node1">
        <dgm:varLst>
          <dgm:chMax val="0"/>
          <dgm:bulletEnabled val="1"/>
        </dgm:varLst>
        <dgm:alg type="tx">
          <dgm:param type="parTxLTRAlign" val="l"/>
          <dgm:param type="parTxRTLAlign" val="r"/>
        </dgm:alg>
        <dgm:shape xmlns:r="http://schemas.openxmlformats.org/officeDocument/2006/relationships" type="roundRect" r:blip="">
          <dgm:adjLst/>
        </dgm:shape>
        <dgm:presOf axis="self"/>
        <dgm:constrLst>
          <dgm:constr type="tMarg" refType="primFontSz" fact="0.3"/>
          <dgm:constr type="bMarg" refType="primFontSz" fact="0.3"/>
          <dgm:constr type="lMarg" refType="primFontSz" fact="0.3"/>
          <dgm:constr type="rMarg" refType="primFontSz" fact="0.3"/>
        </dgm:constrLst>
        <dgm:ruleLst>
          <dgm:rule type="h" val="INF" fact="NaN" max="NaN"/>
        </dgm:ruleLst>
      </dgm:layoutNode>
      <dgm:choose name="Name1">
        <dgm:if name="Name2" axis="ch" ptType="node" func="cnt" op="gte" val="1">
          <dgm:layoutNode name="childText" styleLbl="revTx">
            <dgm:varLst>
              <dgm:bulletEnabled val="1"/>
            </dgm:varLst>
            <dgm:alg type="tx">
              <dgm:param type="stBulletLvl" val="1"/>
              <dgm:param type="lnSpAfChP" val="20"/>
            </dgm:alg>
            <dgm:shape xmlns:r="http://schemas.openxmlformats.org/officeDocument/2006/relationships" type="rect" r:blip="">
              <dgm:adjLst/>
            </dgm:shape>
            <dgm:presOf axis="des" ptType="node"/>
            <dgm:constrLst>
              <dgm:constr type="tMarg" refType="primFontSz" fact="0.1"/>
              <dgm:constr type="bMarg" refType="primFontSz" fact="0.1"/>
              <dgm:constr type="lMarg" refType="w" fact="0.09"/>
            </dgm:constrLst>
            <dgm:ruleLst>
              <dgm:rule type="h" val="INF" fact="NaN" max="NaN"/>
            </dgm:ruleLst>
          </dgm:layoutNode>
        </dgm:if>
        <dgm:else name="Name3">
          <dgm:choose name="Name4">
            <dgm:if name="Name5" axis="par ch" ptType="doc node" func="cnt" op="gte" val="2">
              <dgm:forEach name="Name6" axis="followSib" ptType="sibTrans" cnt="1">
                <dgm:layoutNode name="spacer">
                  <dgm:alg type="sp"/>
                  <dgm:shape xmlns:r="http://schemas.openxmlformats.org/officeDocument/2006/relationships" r:blip="">
                    <dgm:adjLst/>
                  </dgm:shape>
                  <dgm:presOf/>
                  <dgm:constrLst/>
                  <dgm:ruleLst/>
                </dgm:layoutNode>
              </dgm:forEach>
            </dgm:if>
            <dgm:else name="Name7"/>
          </dgm:choose>
        </dgm:else>
      </dgm:choose>
    </dgm:forEach>
  </dgm:layoutNode>
</dgm:layoutDef>
</file>

<file path=xl/diagrams/layout47.xml><?xml version="1.0" encoding="utf-8"?>
<dgm:layoutDef xmlns:dgm="http://schemas.openxmlformats.org/drawingml/2006/diagram" xmlns:a="http://schemas.openxmlformats.org/drawingml/2006/main" uniqueId="urn:microsoft.com/office/officeart/2005/8/layout/vList2">
  <dgm:title val=""/>
  <dgm:desc val=""/>
  <dgm:catLst>
    <dgm:cat type="list" pri="3000"/>
    <dgm:cat type="convert" pri="1000"/>
  </dgm:catLst>
  <dgm:sampData>
    <dgm:dataModel>
      <dgm:ptLst>
        <dgm:pt modelId="0" type="doc"/>
        <dgm:pt modelId="1">
          <dgm:prSet phldr="1"/>
        </dgm:pt>
        <dgm:pt modelId="11">
          <dgm:prSet phldr="1"/>
        </dgm:pt>
        <dgm:pt modelId="2">
          <dgm:prSet phldr="1"/>
        </dgm:pt>
        <dgm:pt modelId="21">
          <dgm:prSet phldr="1"/>
        </dgm:pt>
      </dgm:ptLst>
      <dgm:cxnLst>
        <dgm:cxn modelId="4" srcId="0" destId="1" srcOrd="0" destOrd="0"/>
        <dgm:cxn modelId="5" srcId="0" destId="2" srcOrd="1" destOrd="0"/>
        <dgm:cxn modelId="12" srcId="1" destId="11" srcOrd="0" destOrd="0"/>
        <dgm:cxn modelId="23" srcId="2" destId="21"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animLvl val="lvl"/>
      <dgm:resizeHandles val="exact"/>
    </dgm:varLst>
    <dgm:alg type="lin">
      <dgm:param type="linDir" val="fromT"/>
      <dgm:param type="vertAlign" val="mid"/>
    </dgm:alg>
    <dgm:shape xmlns:r="http://schemas.openxmlformats.org/officeDocument/2006/relationships" r:blip="">
      <dgm:adjLst/>
    </dgm:shape>
    <dgm:presOf/>
    <dgm:constrLst>
      <dgm:constr type="w" for="ch" forName="parentText" refType="w"/>
      <dgm:constr type="h" for="ch" forName="parentText" refType="primFontSz" refFor="ch" refForName="parentText" fact="0.52"/>
      <dgm:constr type="w" for="ch" forName="childText" refType="w"/>
      <dgm:constr type="h" for="ch" forName="childText" refType="primFontSz" refFor="ch" refForName="parentText" fact="0.46"/>
      <dgm:constr type="h" for="ch" forName="parentText" op="equ"/>
      <dgm:constr type="primFontSz" for="ch" forName="parentText" op="equ" val="65"/>
      <dgm:constr type="primFontSz" for="ch" forName="childText" refType="primFontSz" refFor="ch" refForName="parentText" op="equ"/>
      <dgm:constr type="h" for="ch" forName="spacer" refType="primFontSz" refFor="ch" refForName="parentText" fact="0.08"/>
    </dgm:constrLst>
    <dgm:ruleLst>
      <dgm:rule type="primFontSz" for="ch" forName="parentText" val="5" fact="NaN" max="NaN"/>
    </dgm:ruleLst>
    <dgm:forEach name="Name0" axis="ch" ptType="node">
      <dgm:layoutNode name="parentText" styleLbl="node1">
        <dgm:varLst>
          <dgm:chMax val="0"/>
          <dgm:bulletEnabled val="1"/>
        </dgm:varLst>
        <dgm:alg type="tx">
          <dgm:param type="parTxLTRAlign" val="l"/>
          <dgm:param type="parTxRTLAlign" val="r"/>
        </dgm:alg>
        <dgm:shape xmlns:r="http://schemas.openxmlformats.org/officeDocument/2006/relationships" type="roundRect" r:blip="">
          <dgm:adjLst/>
        </dgm:shape>
        <dgm:presOf axis="self"/>
        <dgm:constrLst>
          <dgm:constr type="tMarg" refType="primFontSz" fact="0.3"/>
          <dgm:constr type="bMarg" refType="primFontSz" fact="0.3"/>
          <dgm:constr type="lMarg" refType="primFontSz" fact="0.3"/>
          <dgm:constr type="rMarg" refType="primFontSz" fact="0.3"/>
        </dgm:constrLst>
        <dgm:ruleLst>
          <dgm:rule type="h" val="INF" fact="NaN" max="NaN"/>
        </dgm:ruleLst>
      </dgm:layoutNode>
      <dgm:choose name="Name1">
        <dgm:if name="Name2" axis="ch" ptType="node" func="cnt" op="gte" val="1">
          <dgm:layoutNode name="childText" styleLbl="revTx">
            <dgm:varLst>
              <dgm:bulletEnabled val="1"/>
            </dgm:varLst>
            <dgm:alg type="tx">
              <dgm:param type="stBulletLvl" val="1"/>
              <dgm:param type="lnSpAfChP" val="20"/>
            </dgm:alg>
            <dgm:shape xmlns:r="http://schemas.openxmlformats.org/officeDocument/2006/relationships" type="rect" r:blip="">
              <dgm:adjLst/>
            </dgm:shape>
            <dgm:presOf axis="des" ptType="node"/>
            <dgm:constrLst>
              <dgm:constr type="tMarg" refType="primFontSz" fact="0.1"/>
              <dgm:constr type="bMarg" refType="primFontSz" fact="0.1"/>
              <dgm:constr type="lMarg" refType="w" fact="0.09"/>
            </dgm:constrLst>
            <dgm:ruleLst>
              <dgm:rule type="h" val="INF" fact="NaN" max="NaN"/>
            </dgm:ruleLst>
          </dgm:layoutNode>
        </dgm:if>
        <dgm:else name="Name3">
          <dgm:choose name="Name4">
            <dgm:if name="Name5" axis="par ch" ptType="doc node" func="cnt" op="gte" val="2">
              <dgm:forEach name="Name6" axis="followSib" ptType="sibTrans" cnt="1">
                <dgm:layoutNode name="spacer">
                  <dgm:alg type="sp"/>
                  <dgm:shape xmlns:r="http://schemas.openxmlformats.org/officeDocument/2006/relationships" r:blip="">
                    <dgm:adjLst/>
                  </dgm:shape>
                  <dgm:presOf/>
                  <dgm:constrLst/>
                  <dgm:ruleLst/>
                </dgm:layoutNode>
              </dgm:forEach>
            </dgm:if>
            <dgm:else name="Name7"/>
          </dgm:choose>
        </dgm:else>
      </dgm:choose>
    </dgm:forEach>
  </dgm:layoutNode>
</dgm:layoutDef>
</file>

<file path=xl/diagrams/layout48.xml><?xml version="1.0" encoding="utf-8"?>
<dgm:layoutDef xmlns:dgm="http://schemas.openxmlformats.org/drawingml/2006/diagram" xmlns:a="http://schemas.openxmlformats.org/drawingml/2006/main" uniqueId="urn:microsoft.com/office/officeart/2005/8/layout/vList2">
  <dgm:title val=""/>
  <dgm:desc val=""/>
  <dgm:catLst>
    <dgm:cat type="list" pri="3000"/>
    <dgm:cat type="convert" pri="1000"/>
  </dgm:catLst>
  <dgm:sampData>
    <dgm:dataModel>
      <dgm:ptLst>
        <dgm:pt modelId="0" type="doc"/>
        <dgm:pt modelId="1">
          <dgm:prSet phldr="1"/>
        </dgm:pt>
        <dgm:pt modelId="11">
          <dgm:prSet phldr="1"/>
        </dgm:pt>
        <dgm:pt modelId="2">
          <dgm:prSet phldr="1"/>
        </dgm:pt>
        <dgm:pt modelId="21">
          <dgm:prSet phldr="1"/>
        </dgm:pt>
      </dgm:ptLst>
      <dgm:cxnLst>
        <dgm:cxn modelId="4" srcId="0" destId="1" srcOrd="0" destOrd="0"/>
        <dgm:cxn modelId="5" srcId="0" destId="2" srcOrd="1" destOrd="0"/>
        <dgm:cxn modelId="12" srcId="1" destId="11" srcOrd="0" destOrd="0"/>
        <dgm:cxn modelId="23" srcId="2" destId="21"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animLvl val="lvl"/>
      <dgm:resizeHandles val="exact"/>
    </dgm:varLst>
    <dgm:alg type="lin">
      <dgm:param type="linDir" val="fromT"/>
      <dgm:param type="vertAlign" val="mid"/>
    </dgm:alg>
    <dgm:shape xmlns:r="http://schemas.openxmlformats.org/officeDocument/2006/relationships" r:blip="">
      <dgm:adjLst/>
    </dgm:shape>
    <dgm:presOf/>
    <dgm:constrLst>
      <dgm:constr type="w" for="ch" forName="parentText" refType="w"/>
      <dgm:constr type="h" for="ch" forName="parentText" refType="primFontSz" refFor="ch" refForName="parentText" fact="0.52"/>
      <dgm:constr type="w" for="ch" forName="childText" refType="w"/>
      <dgm:constr type="h" for="ch" forName="childText" refType="primFontSz" refFor="ch" refForName="parentText" fact="0.46"/>
      <dgm:constr type="h" for="ch" forName="parentText" op="equ"/>
      <dgm:constr type="primFontSz" for="ch" forName="parentText" op="equ" val="65"/>
      <dgm:constr type="primFontSz" for="ch" forName="childText" refType="primFontSz" refFor="ch" refForName="parentText" op="equ"/>
      <dgm:constr type="h" for="ch" forName="spacer" refType="primFontSz" refFor="ch" refForName="parentText" fact="0.08"/>
    </dgm:constrLst>
    <dgm:ruleLst>
      <dgm:rule type="primFontSz" for="ch" forName="parentText" val="5" fact="NaN" max="NaN"/>
    </dgm:ruleLst>
    <dgm:forEach name="Name0" axis="ch" ptType="node">
      <dgm:layoutNode name="parentText" styleLbl="node1">
        <dgm:varLst>
          <dgm:chMax val="0"/>
          <dgm:bulletEnabled val="1"/>
        </dgm:varLst>
        <dgm:alg type="tx">
          <dgm:param type="parTxLTRAlign" val="l"/>
          <dgm:param type="parTxRTLAlign" val="r"/>
        </dgm:alg>
        <dgm:shape xmlns:r="http://schemas.openxmlformats.org/officeDocument/2006/relationships" type="roundRect" r:blip="">
          <dgm:adjLst/>
        </dgm:shape>
        <dgm:presOf axis="self"/>
        <dgm:constrLst>
          <dgm:constr type="tMarg" refType="primFontSz" fact="0.3"/>
          <dgm:constr type="bMarg" refType="primFontSz" fact="0.3"/>
          <dgm:constr type="lMarg" refType="primFontSz" fact="0.3"/>
          <dgm:constr type="rMarg" refType="primFontSz" fact="0.3"/>
        </dgm:constrLst>
        <dgm:ruleLst>
          <dgm:rule type="h" val="INF" fact="NaN" max="NaN"/>
        </dgm:ruleLst>
      </dgm:layoutNode>
      <dgm:choose name="Name1">
        <dgm:if name="Name2" axis="ch" ptType="node" func="cnt" op="gte" val="1">
          <dgm:layoutNode name="childText" styleLbl="revTx">
            <dgm:varLst>
              <dgm:bulletEnabled val="1"/>
            </dgm:varLst>
            <dgm:alg type="tx">
              <dgm:param type="stBulletLvl" val="1"/>
              <dgm:param type="lnSpAfChP" val="20"/>
            </dgm:alg>
            <dgm:shape xmlns:r="http://schemas.openxmlformats.org/officeDocument/2006/relationships" type="rect" r:blip="">
              <dgm:adjLst/>
            </dgm:shape>
            <dgm:presOf axis="des" ptType="node"/>
            <dgm:constrLst>
              <dgm:constr type="tMarg" refType="primFontSz" fact="0.1"/>
              <dgm:constr type="bMarg" refType="primFontSz" fact="0.1"/>
              <dgm:constr type="lMarg" refType="w" fact="0.09"/>
            </dgm:constrLst>
            <dgm:ruleLst>
              <dgm:rule type="h" val="INF" fact="NaN" max="NaN"/>
            </dgm:ruleLst>
          </dgm:layoutNode>
        </dgm:if>
        <dgm:else name="Name3">
          <dgm:choose name="Name4">
            <dgm:if name="Name5" axis="par ch" ptType="doc node" func="cnt" op="gte" val="2">
              <dgm:forEach name="Name6" axis="followSib" ptType="sibTrans" cnt="1">
                <dgm:layoutNode name="spacer">
                  <dgm:alg type="sp"/>
                  <dgm:shape xmlns:r="http://schemas.openxmlformats.org/officeDocument/2006/relationships" r:blip="">
                    <dgm:adjLst/>
                  </dgm:shape>
                  <dgm:presOf/>
                  <dgm:constrLst/>
                  <dgm:ruleLst/>
                </dgm:layoutNode>
              </dgm:forEach>
            </dgm:if>
            <dgm:else name="Name7"/>
          </dgm:choose>
        </dgm:else>
      </dgm:choose>
    </dgm:forEach>
  </dgm:layoutNode>
</dgm:layoutDef>
</file>

<file path=xl/diagrams/layout49.xml><?xml version="1.0" encoding="utf-8"?>
<dgm:layoutDef xmlns:dgm="http://schemas.openxmlformats.org/drawingml/2006/diagram" xmlns:a="http://schemas.openxmlformats.org/drawingml/2006/main" uniqueId="urn:microsoft.com/office/officeart/2005/8/layout/vList2">
  <dgm:title val=""/>
  <dgm:desc val=""/>
  <dgm:catLst>
    <dgm:cat type="list" pri="3000"/>
    <dgm:cat type="convert" pri="1000"/>
  </dgm:catLst>
  <dgm:sampData>
    <dgm:dataModel>
      <dgm:ptLst>
        <dgm:pt modelId="0" type="doc"/>
        <dgm:pt modelId="1">
          <dgm:prSet phldr="1"/>
        </dgm:pt>
        <dgm:pt modelId="11">
          <dgm:prSet phldr="1"/>
        </dgm:pt>
        <dgm:pt modelId="2">
          <dgm:prSet phldr="1"/>
        </dgm:pt>
        <dgm:pt modelId="21">
          <dgm:prSet phldr="1"/>
        </dgm:pt>
      </dgm:ptLst>
      <dgm:cxnLst>
        <dgm:cxn modelId="4" srcId="0" destId="1" srcOrd="0" destOrd="0"/>
        <dgm:cxn modelId="5" srcId="0" destId="2" srcOrd="1" destOrd="0"/>
        <dgm:cxn modelId="12" srcId="1" destId="11" srcOrd="0" destOrd="0"/>
        <dgm:cxn modelId="23" srcId="2" destId="21"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animLvl val="lvl"/>
      <dgm:resizeHandles val="exact"/>
    </dgm:varLst>
    <dgm:alg type="lin">
      <dgm:param type="linDir" val="fromT"/>
      <dgm:param type="vertAlign" val="mid"/>
    </dgm:alg>
    <dgm:shape xmlns:r="http://schemas.openxmlformats.org/officeDocument/2006/relationships" r:blip="">
      <dgm:adjLst/>
    </dgm:shape>
    <dgm:presOf/>
    <dgm:constrLst>
      <dgm:constr type="w" for="ch" forName="parentText" refType="w"/>
      <dgm:constr type="h" for="ch" forName="parentText" refType="primFontSz" refFor="ch" refForName="parentText" fact="0.52"/>
      <dgm:constr type="w" for="ch" forName="childText" refType="w"/>
      <dgm:constr type="h" for="ch" forName="childText" refType="primFontSz" refFor="ch" refForName="parentText" fact="0.46"/>
      <dgm:constr type="h" for="ch" forName="parentText" op="equ"/>
      <dgm:constr type="primFontSz" for="ch" forName="parentText" op="equ" val="65"/>
      <dgm:constr type="primFontSz" for="ch" forName="childText" refType="primFontSz" refFor="ch" refForName="parentText" op="equ"/>
      <dgm:constr type="h" for="ch" forName="spacer" refType="primFontSz" refFor="ch" refForName="parentText" fact="0.08"/>
    </dgm:constrLst>
    <dgm:ruleLst>
      <dgm:rule type="primFontSz" for="ch" forName="parentText" val="5" fact="NaN" max="NaN"/>
    </dgm:ruleLst>
    <dgm:forEach name="Name0" axis="ch" ptType="node">
      <dgm:layoutNode name="parentText" styleLbl="node1">
        <dgm:varLst>
          <dgm:chMax val="0"/>
          <dgm:bulletEnabled val="1"/>
        </dgm:varLst>
        <dgm:alg type="tx">
          <dgm:param type="parTxLTRAlign" val="l"/>
          <dgm:param type="parTxRTLAlign" val="r"/>
        </dgm:alg>
        <dgm:shape xmlns:r="http://schemas.openxmlformats.org/officeDocument/2006/relationships" type="roundRect" r:blip="">
          <dgm:adjLst/>
        </dgm:shape>
        <dgm:presOf axis="self"/>
        <dgm:constrLst>
          <dgm:constr type="tMarg" refType="primFontSz" fact="0.3"/>
          <dgm:constr type="bMarg" refType="primFontSz" fact="0.3"/>
          <dgm:constr type="lMarg" refType="primFontSz" fact="0.3"/>
          <dgm:constr type="rMarg" refType="primFontSz" fact="0.3"/>
        </dgm:constrLst>
        <dgm:ruleLst>
          <dgm:rule type="h" val="INF" fact="NaN" max="NaN"/>
        </dgm:ruleLst>
      </dgm:layoutNode>
      <dgm:choose name="Name1">
        <dgm:if name="Name2" axis="ch" ptType="node" func="cnt" op="gte" val="1">
          <dgm:layoutNode name="childText" styleLbl="revTx">
            <dgm:varLst>
              <dgm:bulletEnabled val="1"/>
            </dgm:varLst>
            <dgm:alg type="tx">
              <dgm:param type="stBulletLvl" val="1"/>
              <dgm:param type="lnSpAfChP" val="20"/>
            </dgm:alg>
            <dgm:shape xmlns:r="http://schemas.openxmlformats.org/officeDocument/2006/relationships" type="rect" r:blip="">
              <dgm:adjLst/>
            </dgm:shape>
            <dgm:presOf axis="des" ptType="node"/>
            <dgm:constrLst>
              <dgm:constr type="tMarg" refType="primFontSz" fact="0.1"/>
              <dgm:constr type="bMarg" refType="primFontSz" fact="0.1"/>
              <dgm:constr type="lMarg" refType="w" fact="0.09"/>
            </dgm:constrLst>
            <dgm:ruleLst>
              <dgm:rule type="h" val="INF" fact="NaN" max="NaN"/>
            </dgm:ruleLst>
          </dgm:layoutNode>
        </dgm:if>
        <dgm:else name="Name3">
          <dgm:choose name="Name4">
            <dgm:if name="Name5" axis="par ch" ptType="doc node" func="cnt" op="gte" val="2">
              <dgm:forEach name="Name6" axis="followSib" ptType="sibTrans" cnt="1">
                <dgm:layoutNode name="spacer">
                  <dgm:alg type="sp"/>
                  <dgm:shape xmlns:r="http://schemas.openxmlformats.org/officeDocument/2006/relationships" r:blip="">
                    <dgm:adjLst/>
                  </dgm:shape>
                  <dgm:presOf/>
                  <dgm:constrLst/>
                  <dgm:ruleLst/>
                </dgm:layoutNode>
              </dgm:forEach>
            </dgm:if>
            <dgm:else name="Name7"/>
          </dgm:choose>
        </dgm:else>
      </dgm:choose>
    </dgm:forEach>
  </dgm:layoutNode>
</dgm:layoutDef>
</file>

<file path=xl/diagrams/layout5.xml><?xml version="1.0" encoding="utf-8"?>
<dgm:layoutDef xmlns:dgm="http://schemas.openxmlformats.org/drawingml/2006/diagram" xmlns:a="http://schemas.openxmlformats.org/drawingml/2006/main" uniqueId="urn:microsoft.com/office/officeart/2005/8/layout/vList2">
  <dgm:title val=""/>
  <dgm:desc val=""/>
  <dgm:catLst>
    <dgm:cat type="list" pri="3000"/>
    <dgm:cat type="convert" pri="1000"/>
  </dgm:catLst>
  <dgm:sampData>
    <dgm:dataModel>
      <dgm:ptLst>
        <dgm:pt modelId="0" type="doc"/>
        <dgm:pt modelId="1">
          <dgm:prSet phldr="1"/>
        </dgm:pt>
        <dgm:pt modelId="11">
          <dgm:prSet phldr="1"/>
        </dgm:pt>
        <dgm:pt modelId="2">
          <dgm:prSet phldr="1"/>
        </dgm:pt>
        <dgm:pt modelId="21">
          <dgm:prSet phldr="1"/>
        </dgm:pt>
      </dgm:ptLst>
      <dgm:cxnLst>
        <dgm:cxn modelId="4" srcId="0" destId="1" srcOrd="0" destOrd="0"/>
        <dgm:cxn modelId="5" srcId="0" destId="2" srcOrd="1" destOrd="0"/>
        <dgm:cxn modelId="12" srcId="1" destId="11" srcOrd="0" destOrd="0"/>
        <dgm:cxn modelId="23" srcId="2" destId="21"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animLvl val="lvl"/>
      <dgm:resizeHandles val="exact"/>
    </dgm:varLst>
    <dgm:alg type="lin">
      <dgm:param type="linDir" val="fromT"/>
      <dgm:param type="vertAlign" val="mid"/>
    </dgm:alg>
    <dgm:shape xmlns:r="http://schemas.openxmlformats.org/officeDocument/2006/relationships" r:blip="">
      <dgm:adjLst/>
    </dgm:shape>
    <dgm:presOf/>
    <dgm:constrLst>
      <dgm:constr type="w" for="ch" forName="parentText" refType="w"/>
      <dgm:constr type="h" for="ch" forName="parentText" refType="primFontSz" refFor="ch" refForName="parentText" fact="0.52"/>
      <dgm:constr type="w" for="ch" forName="childText" refType="w"/>
      <dgm:constr type="h" for="ch" forName="childText" refType="primFontSz" refFor="ch" refForName="parentText" fact="0.46"/>
      <dgm:constr type="h" for="ch" forName="parentText" op="equ"/>
      <dgm:constr type="primFontSz" for="ch" forName="parentText" op="equ" val="65"/>
      <dgm:constr type="primFontSz" for="ch" forName="childText" refType="primFontSz" refFor="ch" refForName="parentText" op="equ"/>
      <dgm:constr type="h" for="ch" forName="spacer" refType="primFontSz" refFor="ch" refForName="parentText" fact="0.08"/>
    </dgm:constrLst>
    <dgm:ruleLst>
      <dgm:rule type="primFontSz" for="ch" forName="parentText" val="5" fact="NaN" max="NaN"/>
    </dgm:ruleLst>
    <dgm:forEach name="Name0" axis="ch" ptType="node">
      <dgm:layoutNode name="parentText" styleLbl="node1">
        <dgm:varLst>
          <dgm:chMax val="0"/>
          <dgm:bulletEnabled val="1"/>
        </dgm:varLst>
        <dgm:alg type="tx">
          <dgm:param type="parTxLTRAlign" val="l"/>
          <dgm:param type="parTxRTLAlign" val="r"/>
        </dgm:alg>
        <dgm:shape xmlns:r="http://schemas.openxmlformats.org/officeDocument/2006/relationships" type="roundRect" r:blip="">
          <dgm:adjLst/>
        </dgm:shape>
        <dgm:presOf axis="self"/>
        <dgm:constrLst>
          <dgm:constr type="tMarg" refType="primFontSz" fact="0.3"/>
          <dgm:constr type="bMarg" refType="primFontSz" fact="0.3"/>
          <dgm:constr type="lMarg" refType="primFontSz" fact="0.3"/>
          <dgm:constr type="rMarg" refType="primFontSz" fact="0.3"/>
        </dgm:constrLst>
        <dgm:ruleLst>
          <dgm:rule type="h" val="INF" fact="NaN" max="NaN"/>
        </dgm:ruleLst>
      </dgm:layoutNode>
      <dgm:choose name="Name1">
        <dgm:if name="Name2" axis="ch" ptType="node" func="cnt" op="gte" val="1">
          <dgm:layoutNode name="childText" styleLbl="revTx">
            <dgm:varLst>
              <dgm:bulletEnabled val="1"/>
            </dgm:varLst>
            <dgm:alg type="tx">
              <dgm:param type="stBulletLvl" val="1"/>
              <dgm:param type="lnSpAfChP" val="20"/>
            </dgm:alg>
            <dgm:shape xmlns:r="http://schemas.openxmlformats.org/officeDocument/2006/relationships" type="rect" r:blip="">
              <dgm:adjLst/>
            </dgm:shape>
            <dgm:presOf axis="des" ptType="node"/>
            <dgm:constrLst>
              <dgm:constr type="tMarg" refType="primFontSz" fact="0.1"/>
              <dgm:constr type="bMarg" refType="primFontSz" fact="0.1"/>
              <dgm:constr type="lMarg" refType="w" fact="0.09"/>
            </dgm:constrLst>
            <dgm:ruleLst>
              <dgm:rule type="h" val="INF" fact="NaN" max="NaN"/>
            </dgm:ruleLst>
          </dgm:layoutNode>
        </dgm:if>
        <dgm:else name="Name3">
          <dgm:choose name="Name4">
            <dgm:if name="Name5" axis="par ch" ptType="doc node" func="cnt" op="gte" val="2">
              <dgm:forEach name="Name6" axis="followSib" ptType="sibTrans" cnt="1">
                <dgm:layoutNode name="spacer">
                  <dgm:alg type="sp"/>
                  <dgm:shape xmlns:r="http://schemas.openxmlformats.org/officeDocument/2006/relationships" r:blip="">
                    <dgm:adjLst/>
                  </dgm:shape>
                  <dgm:presOf/>
                  <dgm:constrLst/>
                  <dgm:ruleLst/>
                </dgm:layoutNode>
              </dgm:forEach>
            </dgm:if>
            <dgm:else name="Name7"/>
          </dgm:choose>
        </dgm:else>
      </dgm:choose>
    </dgm:forEach>
  </dgm:layoutNode>
</dgm:layoutDef>
</file>

<file path=xl/diagrams/layout50.xml><?xml version="1.0" encoding="utf-8"?>
<dgm:layoutDef xmlns:dgm="http://schemas.openxmlformats.org/drawingml/2006/diagram" xmlns:a="http://schemas.openxmlformats.org/drawingml/2006/main" uniqueId="urn:microsoft.com/office/officeart/2005/8/layout/vList2">
  <dgm:title val=""/>
  <dgm:desc val=""/>
  <dgm:catLst>
    <dgm:cat type="list" pri="3000"/>
    <dgm:cat type="convert" pri="1000"/>
  </dgm:catLst>
  <dgm:sampData>
    <dgm:dataModel>
      <dgm:ptLst>
        <dgm:pt modelId="0" type="doc"/>
        <dgm:pt modelId="1">
          <dgm:prSet phldr="1"/>
        </dgm:pt>
        <dgm:pt modelId="11">
          <dgm:prSet phldr="1"/>
        </dgm:pt>
        <dgm:pt modelId="2">
          <dgm:prSet phldr="1"/>
        </dgm:pt>
        <dgm:pt modelId="21">
          <dgm:prSet phldr="1"/>
        </dgm:pt>
      </dgm:ptLst>
      <dgm:cxnLst>
        <dgm:cxn modelId="4" srcId="0" destId="1" srcOrd="0" destOrd="0"/>
        <dgm:cxn modelId="5" srcId="0" destId="2" srcOrd="1" destOrd="0"/>
        <dgm:cxn modelId="12" srcId="1" destId="11" srcOrd="0" destOrd="0"/>
        <dgm:cxn modelId="23" srcId="2" destId="21"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animLvl val="lvl"/>
      <dgm:resizeHandles val="exact"/>
    </dgm:varLst>
    <dgm:alg type="lin">
      <dgm:param type="linDir" val="fromT"/>
      <dgm:param type="vertAlign" val="mid"/>
    </dgm:alg>
    <dgm:shape xmlns:r="http://schemas.openxmlformats.org/officeDocument/2006/relationships" r:blip="">
      <dgm:adjLst/>
    </dgm:shape>
    <dgm:presOf/>
    <dgm:constrLst>
      <dgm:constr type="w" for="ch" forName="parentText" refType="w"/>
      <dgm:constr type="h" for="ch" forName="parentText" refType="primFontSz" refFor="ch" refForName="parentText" fact="0.52"/>
      <dgm:constr type="w" for="ch" forName="childText" refType="w"/>
      <dgm:constr type="h" for="ch" forName="childText" refType="primFontSz" refFor="ch" refForName="parentText" fact="0.46"/>
      <dgm:constr type="h" for="ch" forName="parentText" op="equ"/>
      <dgm:constr type="primFontSz" for="ch" forName="parentText" op="equ" val="65"/>
      <dgm:constr type="primFontSz" for="ch" forName="childText" refType="primFontSz" refFor="ch" refForName="parentText" op="equ"/>
      <dgm:constr type="h" for="ch" forName="spacer" refType="primFontSz" refFor="ch" refForName="parentText" fact="0.08"/>
    </dgm:constrLst>
    <dgm:ruleLst>
      <dgm:rule type="primFontSz" for="ch" forName="parentText" val="5" fact="NaN" max="NaN"/>
    </dgm:ruleLst>
    <dgm:forEach name="Name0" axis="ch" ptType="node">
      <dgm:layoutNode name="parentText" styleLbl="node1">
        <dgm:varLst>
          <dgm:chMax val="0"/>
          <dgm:bulletEnabled val="1"/>
        </dgm:varLst>
        <dgm:alg type="tx">
          <dgm:param type="parTxLTRAlign" val="l"/>
          <dgm:param type="parTxRTLAlign" val="r"/>
        </dgm:alg>
        <dgm:shape xmlns:r="http://schemas.openxmlformats.org/officeDocument/2006/relationships" type="roundRect" r:blip="">
          <dgm:adjLst/>
        </dgm:shape>
        <dgm:presOf axis="self"/>
        <dgm:constrLst>
          <dgm:constr type="tMarg" refType="primFontSz" fact="0.3"/>
          <dgm:constr type="bMarg" refType="primFontSz" fact="0.3"/>
          <dgm:constr type="lMarg" refType="primFontSz" fact="0.3"/>
          <dgm:constr type="rMarg" refType="primFontSz" fact="0.3"/>
        </dgm:constrLst>
        <dgm:ruleLst>
          <dgm:rule type="h" val="INF" fact="NaN" max="NaN"/>
        </dgm:ruleLst>
      </dgm:layoutNode>
      <dgm:choose name="Name1">
        <dgm:if name="Name2" axis="ch" ptType="node" func="cnt" op="gte" val="1">
          <dgm:layoutNode name="childText" styleLbl="revTx">
            <dgm:varLst>
              <dgm:bulletEnabled val="1"/>
            </dgm:varLst>
            <dgm:alg type="tx">
              <dgm:param type="stBulletLvl" val="1"/>
              <dgm:param type="lnSpAfChP" val="20"/>
            </dgm:alg>
            <dgm:shape xmlns:r="http://schemas.openxmlformats.org/officeDocument/2006/relationships" type="rect" r:blip="">
              <dgm:adjLst/>
            </dgm:shape>
            <dgm:presOf axis="des" ptType="node"/>
            <dgm:constrLst>
              <dgm:constr type="tMarg" refType="primFontSz" fact="0.1"/>
              <dgm:constr type="bMarg" refType="primFontSz" fact="0.1"/>
              <dgm:constr type="lMarg" refType="w" fact="0.09"/>
            </dgm:constrLst>
            <dgm:ruleLst>
              <dgm:rule type="h" val="INF" fact="NaN" max="NaN"/>
            </dgm:ruleLst>
          </dgm:layoutNode>
        </dgm:if>
        <dgm:else name="Name3">
          <dgm:choose name="Name4">
            <dgm:if name="Name5" axis="par ch" ptType="doc node" func="cnt" op="gte" val="2">
              <dgm:forEach name="Name6" axis="followSib" ptType="sibTrans" cnt="1">
                <dgm:layoutNode name="spacer">
                  <dgm:alg type="sp"/>
                  <dgm:shape xmlns:r="http://schemas.openxmlformats.org/officeDocument/2006/relationships" r:blip="">
                    <dgm:adjLst/>
                  </dgm:shape>
                  <dgm:presOf/>
                  <dgm:constrLst/>
                  <dgm:ruleLst/>
                </dgm:layoutNode>
              </dgm:forEach>
            </dgm:if>
            <dgm:else name="Name7"/>
          </dgm:choose>
        </dgm:else>
      </dgm:choose>
    </dgm:forEach>
  </dgm:layoutNode>
</dgm:layoutDef>
</file>

<file path=xl/diagrams/layout51.xml><?xml version="1.0" encoding="utf-8"?>
<dgm:layoutDef xmlns:dgm="http://schemas.openxmlformats.org/drawingml/2006/diagram" xmlns:a="http://schemas.openxmlformats.org/drawingml/2006/main" uniqueId="urn:microsoft.com/office/officeart/2005/8/layout/vList2">
  <dgm:title val=""/>
  <dgm:desc val=""/>
  <dgm:catLst>
    <dgm:cat type="list" pri="3000"/>
    <dgm:cat type="convert" pri="1000"/>
  </dgm:catLst>
  <dgm:sampData>
    <dgm:dataModel>
      <dgm:ptLst>
        <dgm:pt modelId="0" type="doc"/>
        <dgm:pt modelId="1">
          <dgm:prSet phldr="1"/>
        </dgm:pt>
        <dgm:pt modelId="11">
          <dgm:prSet phldr="1"/>
        </dgm:pt>
        <dgm:pt modelId="2">
          <dgm:prSet phldr="1"/>
        </dgm:pt>
        <dgm:pt modelId="21">
          <dgm:prSet phldr="1"/>
        </dgm:pt>
      </dgm:ptLst>
      <dgm:cxnLst>
        <dgm:cxn modelId="4" srcId="0" destId="1" srcOrd="0" destOrd="0"/>
        <dgm:cxn modelId="5" srcId="0" destId="2" srcOrd="1" destOrd="0"/>
        <dgm:cxn modelId="12" srcId="1" destId="11" srcOrd="0" destOrd="0"/>
        <dgm:cxn modelId="23" srcId="2" destId="21"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animLvl val="lvl"/>
      <dgm:resizeHandles val="exact"/>
    </dgm:varLst>
    <dgm:alg type="lin">
      <dgm:param type="linDir" val="fromT"/>
      <dgm:param type="vertAlign" val="mid"/>
    </dgm:alg>
    <dgm:shape xmlns:r="http://schemas.openxmlformats.org/officeDocument/2006/relationships" r:blip="">
      <dgm:adjLst/>
    </dgm:shape>
    <dgm:presOf/>
    <dgm:constrLst>
      <dgm:constr type="w" for="ch" forName="parentText" refType="w"/>
      <dgm:constr type="h" for="ch" forName="parentText" refType="primFontSz" refFor="ch" refForName="parentText" fact="0.52"/>
      <dgm:constr type="w" for="ch" forName="childText" refType="w"/>
      <dgm:constr type="h" for="ch" forName="childText" refType="primFontSz" refFor="ch" refForName="parentText" fact="0.46"/>
      <dgm:constr type="h" for="ch" forName="parentText" op="equ"/>
      <dgm:constr type="primFontSz" for="ch" forName="parentText" op="equ" val="65"/>
      <dgm:constr type="primFontSz" for="ch" forName="childText" refType="primFontSz" refFor="ch" refForName="parentText" op="equ"/>
      <dgm:constr type="h" for="ch" forName="spacer" refType="primFontSz" refFor="ch" refForName="parentText" fact="0.08"/>
    </dgm:constrLst>
    <dgm:ruleLst>
      <dgm:rule type="primFontSz" for="ch" forName="parentText" val="5" fact="NaN" max="NaN"/>
    </dgm:ruleLst>
    <dgm:forEach name="Name0" axis="ch" ptType="node">
      <dgm:layoutNode name="parentText" styleLbl="node1">
        <dgm:varLst>
          <dgm:chMax val="0"/>
          <dgm:bulletEnabled val="1"/>
        </dgm:varLst>
        <dgm:alg type="tx">
          <dgm:param type="parTxLTRAlign" val="l"/>
          <dgm:param type="parTxRTLAlign" val="r"/>
        </dgm:alg>
        <dgm:shape xmlns:r="http://schemas.openxmlformats.org/officeDocument/2006/relationships" type="roundRect" r:blip="">
          <dgm:adjLst/>
        </dgm:shape>
        <dgm:presOf axis="self"/>
        <dgm:constrLst>
          <dgm:constr type="tMarg" refType="primFontSz" fact="0.3"/>
          <dgm:constr type="bMarg" refType="primFontSz" fact="0.3"/>
          <dgm:constr type="lMarg" refType="primFontSz" fact="0.3"/>
          <dgm:constr type="rMarg" refType="primFontSz" fact="0.3"/>
        </dgm:constrLst>
        <dgm:ruleLst>
          <dgm:rule type="h" val="INF" fact="NaN" max="NaN"/>
        </dgm:ruleLst>
      </dgm:layoutNode>
      <dgm:choose name="Name1">
        <dgm:if name="Name2" axis="ch" ptType="node" func="cnt" op="gte" val="1">
          <dgm:layoutNode name="childText" styleLbl="revTx">
            <dgm:varLst>
              <dgm:bulletEnabled val="1"/>
            </dgm:varLst>
            <dgm:alg type="tx">
              <dgm:param type="stBulletLvl" val="1"/>
              <dgm:param type="lnSpAfChP" val="20"/>
            </dgm:alg>
            <dgm:shape xmlns:r="http://schemas.openxmlformats.org/officeDocument/2006/relationships" type="rect" r:blip="">
              <dgm:adjLst/>
            </dgm:shape>
            <dgm:presOf axis="des" ptType="node"/>
            <dgm:constrLst>
              <dgm:constr type="tMarg" refType="primFontSz" fact="0.1"/>
              <dgm:constr type="bMarg" refType="primFontSz" fact="0.1"/>
              <dgm:constr type="lMarg" refType="w" fact="0.09"/>
            </dgm:constrLst>
            <dgm:ruleLst>
              <dgm:rule type="h" val="INF" fact="NaN" max="NaN"/>
            </dgm:ruleLst>
          </dgm:layoutNode>
        </dgm:if>
        <dgm:else name="Name3">
          <dgm:choose name="Name4">
            <dgm:if name="Name5" axis="par ch" ptType="doc node" func="cnt" op="gte" val="2">
              <dgm:forEach name="Name6" axis="followSib" ptType="sibTrans" cnt="1">
                <dgm:layoutNode name="spacer">
                  <dgm:alg type="sp"/>
                  <dgm:shape xmlns:r="http://schemas.openxmlformats.org/officeDocument/2006/relationships" r:blip="">
                    <dgm:adjLst/>
                  </dgm:shape>
                  <dgm:presOf/>
                  <dgm:constrLst/>
                  <dgm:ruleLst/>
                </dgm:layoutNode>
              </dgm:forEach>
            </dgm:if>
            <dgm:else name="Name7"/>
          </dgm:choose>
        </dgm:else>
      </dgm:choose>
    </dgm:forEach>
  </dgm:layoutNode>
</dgm:layoutDef>
</file>

<file path=xl/diagrams/layout52.xml><?xml version="1.0" encoding="utf-8"?>
<dgm:layoutDef xmlns:dgm="http://schemas.openxmlformats.org/drawingml/2006/diagram" xmlns:a="http://schemas.openxmlformats.org/drawingml/2006/main" uniqueId="urn:microsoft.com/office/officeart/2005/8/layout/vList2">
  <dgm:title val=""/>
  <dgm:desc val=""/>
  <dgm:catLst>
    <dgm:cat type="list" pri="3000"/>
    <dgm:cat type="convert" pri="1000"/>
  </dgm:catLst>
  <dgm:sampData>
    <dgm:dataModel>
      <dgm:ptLst>
        <dgm:pt modelId="0" type="doc"/>
        <dgm:pt modelId="1">
          <dgm:prSet phldr="1"/>
        </dgm:pt>
        <dgm:pt modelId="11">
          <dgm:prSet phldr="1"/>
        </dgm:pt>
        <dgm:pt modelId="2">
          <dgm:prSet phldr="1"/>
        </dgm:pt>
        <dgm:pt modelId="21">
          <dgm:prSet phldr="1"/>
        </dgm:pt>
      </dgm:ptLst>
      <dgm:cxnLst>
        <dgm:cxn modelId="4" srcId="0" destId="1" srcOrd="0" destOrd="0"/>
        <dgm:cxn modelId="5" srcId="0" destId="2" srcOrd="1" destOrd="0"/>
        <dgm:cxn modelId="12" srcId="1" destId="11" srcOrd="0" destOrd="0"/>
        <dgm:cxn modelId="23" srcId="2" destId="21"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animLvl val="lvl"/>
      <dgm:resizeHandles val="exact"/>
    </dgm:varLst>
    <dgm:alg type="lin">
      <dgm:param type="linDir" val="fromT"/>
      <dgm:param type="vertAlign" val="mid"/>
    </dgm:alg>
    <dgm:shape xmlns:r="http://schemas.openxmlformats.org/officeDocument/2006/relationships" r:blip="">
      <dgm:adjLst/>
    </dgm:shape>
    <dgm:presOf/>
    <dgm:constrLst>
      <dgm:constr type="w" for="ch" forName="parentText" refType="w"/>
      <dgm:constr type="h" for="ch" forName="parentText" refType="primFontSz" refFor="ch" refForName="parentText" fact="0.52"/>
      <dgm:constr type="w" for="ch" forName="childText" refType="w"/>
      <dgm:constr type="h" for="ch" forName="childText" refType="primFontSz" refFor="ch" refForName="parentText" fact="0.46"/>
      <dgm:constr type="h" for="ch" forName="parentText" op="equ"/>
      <dgm:constr type="primFontSz" for="ch" forName="parentText" op="equ" val="65"/>
      <dgm:constr type="primFontSz" for="ch" forName="childText" refType="primFontSz" refFor="ch" refForName="parentText" op="equ"/>
      <dgm:constr type="h" for="ch" forName="spacer" refType="primFontSz" refFor="ch" refForName="parentText" fact="0.08"/>
    </dgm:constrLst>
    <dgm:ruleLst>
      <dgm:rule type="primFontSz" for="ch" forName="parentText" val="5" fact="NaN" max="NaN"/>
    </dgm:ruleLst>
    <dgm:forEach name="Name0" axis="ch" ptType="node">
      <dgm:layoutNode name="parentText" styleLbl="node1">
        <dgm:varLst>
          <dgm:chMax val="0"/>
          <dgm:bulletEnabled val="1"/>
        </dgm:varLst>
        <dgm:alg type="tx">
          <dgm:param type="parTxLTRAlign" val="l"/>
          <dgm:param type="parTxRTLAlign" val="r"/>
        </dgm:alg>
        <dgm:shape xmlns:r="http://schemas.openxmlformats.org/officeDocument/2006/relationships" type="roundRect" r:blip="">
          <dgm:adjLst/>
        </dgm:shape>
        <dgm:presOf axis="self"/>
        <dgm:constrLst>
          <dgm:constr type="tMarg" refType="primFontSz" fact="0.3"/>
          <dgm:constr type="bMarg" refType="primFontSz" fact="0.3"/>
          <dgm:constr type="lMarg" refType="primFontSz" fact="0.3"/>
          <dgm:constr type="rMarg" refType="primFontSz" fact="0.3"/>
        </dgm:constrLst>
        <dgm:ruleLst>
          <dgm:rule type="h" val="INF" fact="NaN" max="NaN"/>
        </dgm:ruleLst>
      </dgm:layoutNode>
      <dgm:choose name="Name1">
        <dgm:if name="Name2" axis="ch" ptType="node" func="cnt" op="gte" val="1">
          <dgm:layoutNode name="childText" styleLbl="revTx">
            <dgm:varLst>
              <dgm:bulletEnabled val="1"/>
            </dgm:varLst>
            <dgm:alg type="tx">
              <dgm:param type="stBulletLvl" val="1"/>
              <dgm:param type="lnSpAfChP" val="20"/>
            </dgm:alg>
            <dgm:shape xmlns:r="http://schemas.openxmlformats.org/officeDocument/2006/relationships" type="rect" r:blip="">
              <dgm:adjLst/>
            </dgm:shape>
            <dgm:presOf axis="des" ptType="node"/>
            <dgm:constrLst>
              <dgm:constr type="tMarg" refType="primFontSz" fact="0.1"/>
              <dgm:constr type="bMarg" refType="primFontSz" fact="0.1"/>
              <dgm:constr type="lMarg" refType="w" fact="0.09"/>
            </dgm:constrLst>
            <dgm:ruleLst>
              <dgm:rule type="h" val="INF" fact="NaN" max="NaN"/>
            </dgm:ruleLst>
          </dgm:layoutNode>
        </dgm:if>
        <dgm:else name="Name3">
          <dgm:choose name="Name4">
            <dgm:if name="Name5" axis="par ch" ptType="doc node" func="cnt" op="gte" val="2">
              <dgm:forEach name="Name6" axis="followSib" ptType="sibTrans" cnt="1">
                <dgm:layoutNode name="spacer">
                  <dgm:alg type="sp"/>
                  <dgm:shape xmlns:r="http://schemas.openxmlformats.org/officeDocument/2006/relationships" r:blip="">
                    <dgm:adjLst/>
                  </dgm:shape>
                  <dgm:presOf/>
                  <dgm:constrLst/>
                  <dgm:ruleLst/>
                </dgm:layoutNode>
              </dgm:forEach>
            </dgm:if>
            <dgm:else name="Name7"/>
          </dgm:choose>
        </dgm:else>
      </dgm:choose>
    </dgm:forEach>
  </dgm:layoutNode>
</dgm:layoutDef>
</file>

<file path=xl/diagrams/layout53.xml><?xml version="1.0" encoding="utf-8"?>
<dgm:layoutDef xmlns:dgm="http://schemas.openxmlformats.org/drawingml/2006/diagram" xmlns:a="http://schemas.openxmlformats.org/drawingml/2006/main" uniqueId="urn:microsoft.com/office/officeart/2005/8/layout/vList2">
  <dgm:title val=""/>
  <dgm:desc val=""/>
  <dgm:catLst>
    <dgm:cat type="list" pri="3000"/>
    <dgm:cat type="convert" pri="1000"/>
  </dgm:catLst>
  <dgm:sampData>
    <dgm:dataModel>
      <dgm:ptLst>
        <dgm:pt modelId="0" type="doc"/>
        <dgm:pt modelId="1">
          <dgm:prSet phldr="1"/>
        </dgm:pt>
        <dgm:pt modelId="11">
          <dgm:prSet phldr="1"/>
        </dgm:pt>
        <dgm:pt modelId="2">
          <dgm:prSet phldr="1"/>
        </dgm:pt>
        <dgm:pt modelId="21">
          <dgm:prSet phldr="1"/>
        </dgm:pt>
      </dgm:ptLst>
      <dgm:cxnLst>
        <dgm:cxn modelId="4" srcId="0" destId="1" srcOrd="0" destOrd="0"/>
        <dgm:cxn modelId="5" srcId="0" destId="2" srcOrd="1" destOrd="0"/>
        <dgm:cxn modelId="12" srcId="1" destId="11" srcOrd="0" destOrd="0"/>
        <dgm:cxn modelId="23" srcId="2" destId="21"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animLvl val="lvl"/>
      <dgm:resizeHandles val="exact"/>
    </dgm:varLst>
    <dgm:alg type="lin">
      <dgm:param type="linDir" val="fromT"/>
      <dgm:param type="vertAlign" val="mid"/>
    </dgm:alg>
    <dgm:shape xmlns:r="http://schemas.openxmlformats.org/officeDocument/2006/relationships" r:blip="">
      <dgm:adjLst/>
    </dgm:shape>
    <dgm:presOf/>
    <dgm:constrLst>
      <dgm:constr type="w" for="ch" forName="parentText" refType="w"/>
      <dgm:constr type="h" for="ch" forName="parentText" refType="primFontSz" refFor="ch" refForName="parentText" fact="0.52"/>
      <dgm:constr type="w" for="ch" forName="childText" refType="w"/>
      <dgm:constr type="h" for="ch" forName="childText" refType="primFontSz" refFor="ch" refForName="parentText" fact="0.46"/>
      <dgm:constr type="h" for="ch" forName="parentText" op="equ"/>
      <dgm:constr type="primFontSz" for="ch" forName="parentText" op="equ" val="65"/>
      <dgm:constr type="primFontSz" for="ch" forName="childText" refType="primFontSz" refFor="ch" refForName="parentText" op="equ"/>
      <dgm:constr type="h" for="ch" forName="spacer" refType="primFontSz" refFor="ch" refForName="parentText" fact="0.08"/>
    </dgm:constrLst>
    <dgm:ruleLst>
      <dgm:rule type="primFontSz" for="ch" forName="parentText" val="5" fact="NaN" max="NaN"/>
    </dgm:ruleLst>
    <dgm:forEach name="Name0" axis="ch" ptType="node">
      <dgm:layoutNode name="parentText" styleLbl="node1">
        <dgm:varLst>
          <dgm:chMax val="0"/>
          <dgm:bulletEnabled val="1"/>
        </dgm:varLst>
        <dgm:alg type="tx">
          <dgm:param type="parTxLTRAlign" val="l"/>
          <dgm:param type="parTxRTLAlign" val="r"/>
        </dgm:alg>
        <dgm:shape xmlns:r="http://schemas.openxmlformats.org/officeDocument/2006/relationships" type="roundRect" r:blip="">
          <dgm:adjLst/>
        </dgm:shape>
        <dgm:presOf axis="self"/>
        <dgm:constrLst>
          <dgm:constr type="tMarg" refType="primFontSz" fact="0.3"/>
          <dgm:constr type="bMarg" refType="primFontSz" fact="0.3"/>
          <dgm:constr type="lMarg" refType="primFontSz" fact="0.3"/>
          <dgm:constr type="rMarg" refType="primFontSz" fact="0.3"/>
        </dgm:constrLst>
        <dgm:ruleLst>
          <dgm:rule type="h" val="INF" fact="NaN" max="NaN"/>
        </dgm:ruleLst>
      </dgm:layoutNode>
      <dgm:choose name="Name1">
        <dgm:if name="Name2" axis="ch" ptType="node" func="cnt" op="gte" val="1">
          <dgm:layoutNode name="childText" styleLbl="revTx">
            <dgm:varLst>
              <dgm:bulletEnabled val="1"/>
            </dgm:varLst>
            <dgm:alg type="tx">
              <dgm:param type="stBulletLvl" val="1"/>
              <dgm:param type="lnSpAfChP" val="20"/>
            </dgm:alg>
            <dgm:shape xmlns:r="http://schemas.openxmlformats.org/officeDocument/2006/relationships" type="rect" r:blip="">
              <dgm:adjLst/>
            </dgm:shape>
            <dgm:presOf axis="des" ptType="node"/>
            <dgm:constrLst>
              <dgm:constr type="tMarg" refType="primFontSz" fact="0.1"/>
              <dgm:constr type="bMarg" refType="primFontSz" fact="0.1"/>
              <dgm:constr type="lMarg" refType="w" fact="0.09"/>
            </dgm:constrLst>
            <dgm:ruleLst>
              <dgm:rule type="h" val="INF" fact="NaN" max="NaN"/>
            </dgm:ruleLst>
          </dgm:layoutNode>
        </dgm:if>
        <dgm:else name="Name3">
          <dgm:choose name="Name4">
            <dgm:if name="Name5" axis="par ch" ptType="doc node" func="cnt" op="gte" val="2">
              <dgm:forEach name="Name6" axis="followSib" ptType="sibTrans" cnt="1">
                <dgm:layoutNode name="spacer">
                  <dgm:alg type="sp"/>
                  <dgm:shape xmlns:r="http://schemas.openxmlformats.org/officeDocument/2006/relationships" r:blip="">
                    <dgm:adjLst/>
                  </dgm:shape>
                  <dgm:presOf/>
                  <dgm:constrLst/>
                  <dgm:ruleLst/>
                </dgm:layoutNode>
              </dgm:forEach>
            </dgm:if>
            <dgm:else name="Name7"/>
          </dgm:choose>
        </dgm:else>
      </dgm:choose>
    </dgm:forEach>
  </dgm:layoutNode>
</dgm:layoutDef>
</file>

<file path=xl/diagrams/layout54.xml><?xml version="1.0" encoding="utf-8"?>
<dgm:layoutDef xmlns:dgm="http://schemas.openxmlformats.org/drawingml/2006/diagram" xmlns:a="http://schemas.openxmlformats.org/drawingml/2006/main" uniqueId="urn:microsoft.com/office/officeart/2005/8/layout/vList2">
  <dgm:title val=""/>
  <dgm:desc val=""/>
  <dgm:catLst>
    <dgm:cat type="list" pri="3000"/>
    <dgm:cat type="convert" pri="1000"/>
  </dgm:catLst>
  <dgm:sampData>
    <dgm:dataModel>
      <dgm:ptLst>
        <dgm:pt modelId="0" type="doc"/>
        <dgm:pt modelId="1">
          <dgm:prSet phldr="1"/>
        </dgm:pt>
        <dgm:pt modelId="11">
          <dgm:prSet phldr="1"/>
        </dgm:pt>
        <dgm:pt modelId="2">
          <dgm:prSet phldr="1"/>
        </dgm:pt>
        <dgm:pt modelId="21">
          <dgm:prSet phldr="1"/>
        </dgm:pt>
      </dgm:ptLst>
      <dgm:cxnLst>
        <dgm:cxn modelId="4" srcId="0" destId="1" srcOrd="0" destOrd="0"/>
        <dgm:cxn modelId="5" srcId="0" destId="2" srcOrd="1" destOrd="0"/>
        <dgm:cxn modelId="12" srcId="1" destId="11" srcOrd="0" destOrd="0"/>
        <dgm:cxn modelId="23" srcId="2" destId="21"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animLvl val="lvl"/>
      <dgm:resizeHandles val="exact"/>
    </dgm:varLst>
    <dgm:alg type="lin">
      <dgm:param type="linDir" val="fromT"/>
      <dgm:param type="vertAlign" val="mid"/>
    </dgm:alg>
    <dgm:shape xmlns:r="http://schemas.openxmlformats.org/officeDocument/2006/relationships" r:blip="">
      <dgm:adjLst/>
    </dgm:shape>
    <dgm:presOf/>
    <dgm:constrLst>
      <dgm:constr type="w" for="ch" forName="parentText" refType="w"/>
      <dgm:constr type="h" for="ch" forName="parentText" refType="primFontSz" refFor="ch" refForName="parentText" fact="0.52"/>
      <dgm:constr type="w" for="ch" forName="childText" refType="w"/>
      <dgm:constr type="h" for="ch" forName="childText" refType="primFontSz" refFor="ch" refForName="parentText" fact="0.46"/>
      <dgm:constr type="h" for="ch" forName="parentText" op="equ"/>
      <dgm:constr type="primFontSz" for="ch" forName="parentText" op="equ" val="65"/>
      <dgm:constr type="primFontSz" for="ch" forName="childText" refType="primFontSz" refFor="ch" refForName="parentText" op="equ"/>
      <dgm:constr type="h" for="ch" forName="spacer" refType="primFontSz" refFor="ch" refForName="parentText" fact="0.08"/>
    </dgm:constrLst>
    <dgm:ruleLst>
      <dgm:rule type="primFontSz" for="ch" forName="parentText" val="5" fact="NaN" max="NaN"/>
    </dgm:ruleLst>
    <dgm:forEach name="Name0" axis="ch" ptType="node">
      <dgm:layoutNode name="parentText" styleLbl="node1">
        <dgm:varLst>
          <dgm:chMax val="0"/>
          <dgm:bulletEnabled val="1"/>
        </dgm:varLst>
        <dgm:alg type="tx">
          <dgm:param type="parTxLTRAlign" val="l"/>
          <dgm:param type="parTxRTLAlign" val="r"/>
        </dgm:alg>
        <dgm:shape xmlns:r="http://schemas.openxmlformats.org/officeDocument/2006/relationships" type="roundRect" r:blip="">
          <dgm:adjLst/>
        </dgm:shape>
        <dgm:presOf axis="self"/>
        <dgm:constrLst>
          <dgm:constr type="tMarg" refType="primFontSz" fact="0.3"/>
          <dgm:constr type="bMarg" refType="primFontSz" fact="0.3"/>
          <dgm:constr type="lMarg" refType="primFontSz" fact="0.3"/>
          <dgm:constr type="rMarg" refType="primFontSz" fact="0.3"/>
        </dgm:constrLst>
        <dgm:ruleLst>
          <dgm:rule type="h" val="INF" fact="NaN" max="NaN"/>
        </dgm:ruleLst>
      </dgm:layoutNode>
      <dgm:choose name="Name1">
        <dgm:if name="Name2" axis="ch" ptType="node" func="cnt" op="gte" val="1">
          <dgm:layoutNode name="childText" styleLbl="revTx">
            <dgm:varLst>
              <dgm:bulletEnabled val="1"/>
            </dgm:varLst>
            <dgm:alg type="tx">
              <dgm:param type="stBulletLvl" val="1"/>
              <dgm:param type="lnSpAfChP" val="20"/>
            </dgm:alg>
            <dgm:shape xmlns:r="http://schemas.openxmlformats.org/officeDocument/2006/relationships" type="rect" r:blip="">
              <dgm:adjLst/>
            </dgm:shape>
            <dgm:presOf axis="des" ptType="node"/>
            <dgm:constrLst>
              <dgm:constr type="tMarg" refType="primFontSz" fact="0.1"/>
              <dgm:constr type="bMarg" refType="primFontSz" fact="0.1"/>
              <dgm:constr type="lMarg" refType="w" fact="0.09"/>
            </dgm:constrLst>
            <dgm:ruleLst>
              <dgm:rule type="h" val="INF" fact="NaN" max="NaN"/>
            </dgm:ruleLst>
          </dgm:layoutNode>
        </dgm:if>
        <dgm:else name="Name3">
          <dgm:choose name="Name4">
            <dgm:if name="Name5" axis="par ch" ptType="doc node" func="cnt" op="gte" val="2">
              <dgm:forEach name="Name6" axis="followSib" ptType="sibTrans" cnt="1">
                <dgm:layoutNode name="spacer">
                  <dgm:alg type="sp"/>
                  <dgm:shape xmlns:r="http://schemas.openxmlformats.org/officeDocument/2006/relationships" r:blip="">
                    <dgm:adjLst/>
                  </dgm:shape>
                  <dgm:presOf/>
                  <dgm:constrLst/>
                  <dgm:ruleLst/>
                </dgm:layoutNode>
              </dgm:forEach>
            </dgm:if>
            <dgm:else name="Name7"/>
          </dgm:choose>
        </dgm:else>
      </dgm:choose>
    </dgm:forEach>
  </dgm:layoutNode>
</dgm:layoutDef>
</file>

<file path=xl/diagrams/layout55.xml><?xml version="1.0" encoding="utf-8"?>
<dgm:layoutDef xmlns:dgm="http://schemas.openxmlformats.org/drawingml/2006/diagram" xmlns:a="http://schemas.openxmlformats.org/drawingml/2006/main" uniqueId="urn:microsoft.com/office/officeart/2005/8/layout/vList2">
  <dgm:title val=""/>
  <dgm:desc val=""/>
  <dgm:catLst>
    <dgm:cat type="list" pri="3000"/>
    <dgm:cat type="convert" pri="1000"/>
  </dgm:catLst>
  <dgm:sampData>
    <dgm:dataModel>
      <dgm:ptLst>
        <dgm:pt modelId="0" type="doc"/>
        <dgm:pt modelId="1">
          <dgm:prSet phldr="1"/>
        </dgm:pt>
        <dgm:pt modelId="11">
          <dgm:prSet phldr="1"/>
        </dgm:pt>
        <dgm:pt modelId="2">
          <dgm:prSet phldr="1"/>
        </dgm:pt>
        <dgm:pt modelId="21">
          <dgm:prSet phldr="1"/>
        </dgm:pt>
      </dgm:ptLst>
      <dgm:cxnLst>
        <dgm:cxn modelId="4" srcId="0" destId="1" srcOrd="0" destOrd="0"/>
        <dgm:cxn modelId="5" srcId="0" destId="2" srcOrd="1" destOrd="0"/>
        <dgm:cxn modelId="12" srcId="1" destId="11" srcOrd="0" destOrd="0"/>
        <dgm:cxn modelId="23" srcId="2" destId="21"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animLvl val="lvl"/>
      <dgm:resizeHandles val="exact"/>
    </dgm:varLst>
    <dgm:alg type="lin">
      <dgm:param type="linDir" val="fromT"/>
      <dgm:param type="vertAlign" val="mid"/>
    </dgm:alg>
    <dgm:shape xmlns:r="http://schemas.openxmlformats.org/officeDocument/2006/relationships" r:blip="">
      <dgm:adjLst/>
    </dgm:shape>
    <dgm:presOf/>
    <dgm:constrLst>
      <dgm:constr type="w" for="ch" forName="parentText" refType="w"/>
      <dgm:constr type="h" for="ch" forName="parentText" refType="primFontSz" refFor="ch" refForName="parentText" fact="0.52"/>
      <dgm:constr type="w" for="ch" forName="childText" refType="w"/>
      <dgm:constr type="h" for="ch" forName="childText" refType="primFontSz" refFor="ch" refForName="parentText" fact="0.46"/>
      <dgm:constr type="h" for="ch" forName="parentText" op="equ"/>
      <dgm:constr type="primFontSz" for="ch" forName="parentText" op="equ" val="65"/>
      <dgm:constr type="primFontSz" for="ch" forName="childText" refType="primFontSz" refFor="ch" refForName="parentText" op="equ"/>
      <dgm:constr type="h" for="ch" forName="spacer" refType="primFontSz" refFor="ch" refForName="parentText" fact="0.08"/>
    </dgm:constrLst>
    <dgm:ruleLst>
      <dgm:rule type="primFontSz" for="ch" forName="parentText" val="5" fact="NaN" max="NaN"/>
    </dgm:ruleLst>
    <dgm:forEach name="Name0" axis="ch" ptType="node">
      <dgm:layoutNode name="parentText" styleLbl="node1">
        <dgm:varLst>
          <dgm:chMax val="0"/>
          <dgm:bulletEnabled val="1"/>
        </dgm:varLst>
        <dgm:alg type="tx">
          <dgm:param type="parTxLTRAlign" val="l"/>
          <dgm:param type="parTxRTLAlign" val="r"/>
        </dgm:alg>
        <dgm:shape xmlns:r="http://schemas.openxmlformats.org/officeDocument/2006/relationships" type="roundRect" r:blip="">
          <dgm:adjLst/>
        </dgm:shape>
        <dgm:presOf axis="self"/>
        <dgm:constrLst>
          <dgm:constr type="tMarg" refType="primFontSz" fact="0.3"/>
          <dgm:constr type="bMarg" refType="primFontSz" fact="0.3"/>
          <dgm:constr type="lMarg" refType="primFontSz" fact="0.3"/>
          <dgm:constr type="rMarg" refType="primFontSz" fact="0.3"/>
        </dgm:constrLst>
        <dgm:ruleLst>
          <dgm:rule type="h" val="INF" fact="NaN" max="NaN"/>
        </dgm:ruleLst>
      </dgm:layoutNode>
      <dgm:choose name="Name1">
        <dgm:if name="Name2" axis="ch" ptType="node" func="cnt" op="gte" val="1">
          <dgm:layoutNode name="childText" styleLbl="revTx">
            <dgm:varLst>
              <dgm:bulletEnabled val="1"/>
            </dgm:varLst>
            <dgm:alg type="tx">
              <dgm:param type="stBulletLvl" val="1"/>
              <dgm:param type="lnSpAfChP" val="20"/>
            </dgm:alg>
            <dgm:shape xmlns:r="http://schemas.openxmlformats.org/officeDocument/2006/relationships" type="rect" r:blip="">
              <dgm:adjLst/>
            </dgm:shape>
            <dgm:presOf axis="des" ptType="node"/>
            <dgm:constrLst>
              <dgm:constr type="tMarg" refType="primFontSz" fact="0.1"/>
              <dgm:constr type="bMarg" refType="primFontSz" fact="0.1"/>
              <dgm:constr type="lMarg" refType="w" fact="0.09"/>
            </dgm:constrLst>
            <dgm:ruleLst>
              <dgm:rule type="h" val="INF" fact="NaN" max="NaN"/>
            </dgm:ruleLst>
          </dgm:layoutNode>
        </dgm:if>
        <dgm:else name="Name3">
          <dgm:choose name="Name4">
            <dgm:if name="Name5" axis="par ch" ptType="doc node" func="cnt" op="gte" val="2">
              <dgm:forEach name="Name6" axis="followSib" ptType="sibTrans" cnt="1">
                <dgm:layoutNode name="spacer">
                  <dgm:alg type="sp"/>
                  <dgm:shape xmlns:r="http://schemas.openxmlformats.org/officeDocument/2006/relationships" r:blip="">
                    <dgm:adjLst/>
                  </dgm:shape>
                  <dgm:presOf/>
                  <dgm:constrLst/>
                  <dgm:ruleLst/>
                </dgm:layoutNode>
              </dgm:forEach>
            </dgm:if>
            <dgm:else name="Name7"/>
          </dgm:choose>
        </dgm:else>
      </dgm:choose>
    </dgm:forEach>
  </dgm:layoutNode>
</dgm:layoutDef>
</file>

<file path=xl/diagrams/layout56.xml><?xml version="1.0" encoding="utf-8"?>
<dgm:layoutDef xmlns:dgm="http://schemas.openxmlformats.org/drawingml/2006/diagram" xmlns:a="http://schemas.openxmlformats.org/drawingml/2006/main" uniqueId="urn:microsoft.com/office/officeart/2005/8/layout/vList2">
  <dgm:title val=""/>
  <dgm:desc val=""/>
  <dgm:catLst>
    <dgm:cat type="list" pri="3000"/>
    <dgm:cat type="convert" pri="1000"/>
  </dgm:catLst>
  <dgm:sampData>
    <dgm:dataModel>
      <dgm:ptLst>
        <dgm:pt modelId="0" type="doc"/>
        <dgm:pt modelId="1">
          <dgm:prSet phldr="1"/>
        </dgm:pt>
        <dgm:pt modelId="11">
          <dgm:prSet phldr="1"/>
        </dgm:pt>
        <dgm:pt modelId="2">
          <dgm:prSet phldr="1"/>
        </dgm:pt>
        <dgm:pt modelId="21">
          <dgm:prSet phldr="1"/>
        </dgm:pt>
      </dgm:ptLst>
      <dgm:cxnLst>
        <dgm:cxn modelId="4" srcId="0" destId="1" srcOrd="0" destOrd="0"/>
        <dgm:cxn modelId="5" srcId="0" destId="2" srcOrd="1" destOrd="0"/>
        <dgm:cxn modelId="12" srcId="1" destId="11" srcOrd="0" destOrd="0"/>
        <dgm:cxn modelId="23" srcId="2" destId="21"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animLvl val="lvl"/>
      <dgm:resizeHandles val="exact"/>
    </dgm:varLst>
    <dgm:alg type="lin">
      <dgm:param type="linDir" val="fromT"/>
      <dgm:param type="vertAlign" val="mid"/>
    </dgm:alg>
    <dgm:shape xmlns:r="http://schemas.openxmlformats.org/officeDocument/2006/relationships" r:blip="">
      <dgm:adjLst/>
    </dgm:shape>
    <dgm:presOf/>
    <dgm:constrLst>
      <dgm:constr type="w" for="ch" forName="parentText" refType="w"/>
      <dgm:constr type="h" for="ch" forName="parentText" refType="primFontSz" refFor="ch" refForName="parentText" fact="0.52"/>
      <dgm:constr type="w" for="ch" forName="childText" refType="w"/>
      <dgm:constr type="h" for="ch" forName="childText" refType="primFontSz" refFor="ch" refForName="parentText" fact="0.46"/>
      <dgm:constr type="h" for="ch" forName="parentText" op="equ"/>
      <dgm:constr type="primFontSz" for="ch" forName="parentText" op="equ" val="65"/>
      <dgm:constr type="primFontSz" for="ch" forName="childText" refType="primFontSz" refFor="ch" refForName="parentText" op="equ"/>
      <dgm:constr type="h" for="ch" forName="spacer" refType="primFontSz" refFor="ch" refForName="parentText" fact="0.08"/>
    </dgm:constrLst>
    <dgm:ruleLst>
      <dgm:rule type="primFontSz" for="ch" forName="parentText" val="5" fact="NaN" max="NaN"/>
    </dgm:ruleLst>
    <dgm:forEach name="Name0" axis="ch" ptType="node">
      <dgm:layoutNode name="parentText" styleLbl="node1">
        <dgm:varLst>
          <dgm:chMax val="0"/>
          <dgm:bulletEnabled val="1"/>
        </dgm:varLst>
        <dgm:alg type="tx">
          <dgm:param type="parTxLTRAlign" val="l"/>
          <dgm:param type="parTxRTLAlign" val="r"/>
        </dgm:alg>
        <dgm:shape xmlns:r="http://schemas.openxmlformats.org/officeDocument/2006/relationships" type="roundRect" r:blip="">
          <dgm:adjLst/>
        </dgm:shape>
        <dgm:presOf axis="self"/>
        <dgm:constrLst>
          <dgm:constr type="tMarg" refType="primFontSz" fact="0.3"/>
          <dgm:constr type="bMarg" refType="primFontSz" fact="0.3"/>
          <dgm:constr type="lMarg" refType="primFontSz" fact="0.3"/>
          <dgm:constr type="rMarg" refType="primFontSz" fact="0.3"/>
        </dgm:constrLst>
        <dgm:ruleLst>
          <dgm:rule type="h" val="INF" fact="NaN" max="NaN"/>
        </dgm:ruleLst>
      </dgm:layoutNode>
      <dgm:choose name="Name1">
        <dgm:if name="Name2" axis="ch" ptType="node" func="cnt" op="gte" val="1">
          <dgm:layoutNode name="childText" styleLbl="revTx">
            <dgm:varLst>
              <dgm:bulletEnabled val="1"/>
            </dgm:varLst>
            <dgm:alg type="tx">
              <dgm:param type="stBulletLvl" val="1"/>
              <dgm:param type="lnSpAfChP" val="20"/>
            </dgm:alg>
            <dgm:shape xmlns:r="http://schemas.openxmlformats.org/officeDocument/2006/relationships" type="rect" r:blip="">
              <dgm:adjLst/>
            </dgm:shape>
            <dgm:presOf axis="des" ptType="node"/>
            <dgm:constrLst>
              <dgm:constr type="tMarg" refType="primFontSz" fact="0.1"/>
              <dgm:constr type="bMarg" refType="primFontSz" fact="0.1"/>
              <dgm:constr type="lMarg" refType="w" fact="0.09"/>
            </dgm:constrLst>
            <dgm:ruleLst>
              <dgm:rule type="h" val="INF" fact="NaN" max="NaN"/>
            </dgm:ruleLst>
          </dgm:layoutNode>
        </dgm:if>
        <dgm:else name="Name3">
          <dgm:choose name="Name4">
            <dgm:if name="Name5" axis="par ch" ptType="doc node" func="cnt" op="gte" val="2">
              <dgm:forEach name="Name6" axis="followSib" ptType="sibTrans" cnt="1">
                <dgm:layoutNode name="spacer">
                  <dgm:alg type="sp"/>
                  <dgm:shape xmlns:r="http://schemas.openxmlformats.org/officeDocument/2006/relationships" r:blip="">
                    <dgm:adjLst/>
                  </dgm:shape>
                  <dgm:presOf/>
                  <dgm:constrLst/>
                  <dgm:ruleLst/>
                </dgm:layoutNode>
              </dgm:forEach>
            </dgm:if>
            <dgm:else name="Name7"/>
          </dgm:choose>
        </dgm:else>
      </dgm:choose>
    </dgm:forEach>
  </dgm:layoutNode>
</dgm:layoutDef>
</file>

<file path=xl/diagrams/layout6.xml><?xml version="1.0" encoding="utf-8"?>
<dgm:layoutDef xmlns:dgm="http://schemas.openxmlformats.org/drawingml/2006/diagram" xmlns:a="http://schemas.openxmlformats.org/drawingml/2006/main" uniqueId="urn:microsoft.com/office/officeart/2005/8/layout/vList2">
  <dgm:title val=""/>
  <dgm:desc val=""/>
  <dgm:catLst>
    <dgm:cat type="list" pri="3000"/>
    <dgm:cat type="convert" pri="1000"/>
  </dgm:catLst>
  <dgm:sampData>
    <dgm:dataModel>
      <dgm:ptLst>
        <dgm:pt modelId="0" type="doc"/>
        <dgm:pt modelId="1">
          <dgm:prSet phldr="1"/>
        </dgm:pt>
        <dgm:pt modelId="11">
          <dgm:prSet phldr="1"/>
        </dgm:pt>
        <dgm:pt modelId="2">
          <dgm:prSet phldr="1"/>
        </dgm:pt>
        <dgm:pt modelId="21">
          <dgm:prSet phldr="1"/>
        </dgm:pt>
      </dgm:ptLst>
      <dgm:cxnLst>
        <dgm:cxn modelId="4" srcId="0" destId="1" srcOrd="0" destOrd="0"/>
        <dgm:cxn modelId="5" srcId="0" destId="2" srcOrd="1" destOrd="0"/>
        <dgm:cxn modelId="12" srcId="1" destId="11" srcOrd="0" destOrd="0"/>
        <dgm:cxn modelId="23" srcId="2" destId="21"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animLvl val="lvl"/>
      <dgm:resizeHandles val="exact"/>
    </dgm:varLst>
    <dgm:alg type="lin">
      <dgm:param type="linDir" val="fromT"/>
      <dgm:param type="vertAlign" val="mid"/>
    </dgm:alg>
    <dgm:shape xmlns:r="http://schemas.openxmlformats.org/officeDocument/2006/relationships" r:blip="">
      <dgm:adjLst/>
    </dgm:shape>
    <dgm:presOf/>
    <dgm:constrLst>
      <dgm:constr type="w" for="ch" forName="parentText" refType="w"/>
      <dgm:constr type="h" for="ch" forName="parentText" refType="primFontSz" refFor="ch" refForName="parentText" fact="0.52"/>
      <dgm:constr type="w" for="ch" forName="childText" refType="w"/>
      <dgm:constr type="h" for="ch" forName="childText" refType="primFontSz" refFor="ch" refForName="parentText" fact="0.46"/>
      <dgm:constr type="h" for="ch" forName="parentText" op="equ"/>
      <dgm:constr type="primFontSz" for="ch" forName="parentText" op="equ" val="65"/>
      <dgm:constr type="primFontSz" for="ch" forName="childText" refType="primFontSz" refFor="ch" refForName="parentText" op="equ"/>
      <dgm:constr type="h" for="ch" forName="spacer" refType="primFontSz" refFor="ch" refForName="parentText" fact="0.08"/>
    </dgm:constrLst>
    <dgm:ruleLst>
      <dgm:rule type="primFontSz" for="ch" forName="parentText" val="5" fact="NaN" max="NaN"/>
    </dgm:ruleLst>
    <dgm:forEach name="Name0" axis="ch" ptType="node">
      <dgm:layoutNode name="parentText" styleLbl="node1">
        <dgm:varLst>
          <dgm:chMax val="0"/>
          <dgm:bulletEnabled val="1"/>
        </dgm:varLst>
        <dgm:alg type="tx">
          <dgm:param type="parTxLTRAlign" val="l"/>
          <dgm:param type="parTxRTLAlign" val="r"/>
        </dgm:alg>
        <dgm:shape xmlns:r="http://schemas.openxmlformats.org/officeDocument/2006/relationships" type="roundRect" r:blip="">
          <dgm:adjLst/>
        </dgm:shape>
        <dgm:presOf axis="self"/>
        <dgm:constrLst>
          <dgm:constr type="tMarg" refType="primFontSz" fact="0.3"/>
          <dgm:constr type="bMarg" refType="primFontSz" fact="0.3"/>
          <dgm:constr type="lMarg" refType="primFontSz" fact="0.3"/>
          <dgm:constr type="rMarg" refType="primFontSz" fact="0.3"/>
        </dgm:constrLst>
        <dgm:ruleLst>
          <dgm:rule type="h" val="INF" fact="NaN" max="NaN"/>
        </dgm:ruleLst>
      </dgm:layoutNode>
      <dgm:choose name="Name1">
        <dgm:if name="Name2" axis="ch" ptType="node" func="cnt" op="gte" val="1">
          <dgm:layoutNode name="childText" styleLbl="revTx">
            <dgm:varLst>
              <dgm:bulletEnabled val="1"/>
            </dgm:varLst>
            <dgm:alg type="tx">
              <dgm:param type="stBulletLvl" val="1"/>
              <dgm:param type="lnSpAfChP" val="20"/>
            </dgm:alg>
            <dgm:shape xmlns:r="http://schemas.openxmlformats.org/officeDocument/2006/relationships" type="rect" r:blip="">
              <dgm:adjLst/>
            </dgm:shape>
            <dgm:presOf axis="des" ptType="node"/>
            <dgm:constrLst>
              <dgm:constr type="tMarg" refType="primFontSz" fact="0.1"/>
              <dgm:constr type="bMarg" refType="primFontSz" fact="0.1"/>
              <dgm:constr type="lMarg" refType="w" fact="0.09"/>
            </dgm:constrLst>
            <dgm:ruleLst>
              <dgm:rule type="h" val="INF" fact="NaN" max="NaN"/>
            </dgm:ruleLst>
          </dgm:layoutNode>
        </dgm:if>
        <dgm:else name="Name3">
          <dgm:choose name="Name4">
            <dgm:if name="Name5" axis="par ch" ptType="doc node" func="cnt" op="gte" val="2">
              <dgm:forEach name="Name6" axis="followSib" ptType="sibTrans" cnt="1">
                <dgm:layoutNode name="spacer">
                  <dgm:alg type="sp"/>
                  <dgm:shape xmlns:r="http://schemas.openxmlformats.org/officeDocument/2006/relationships" r:blip="">
                    <dgm:adjLst/>
                  </dgm:shape>
                  <dgm:presOf/>
                  <dgm:constrLst/>
                  <dgm:ruleLst/>
                </dgm:layoutNode>
              </dgm:forEach>
            </dgm:if>
            <dgm:else name="Name7"/>
          </dgm:choose>
        </dgm:else>
      </dgm:choose>
    </dgm:forEach>
  </dgm:layoutNode>
</dgm:layoutDef>
</file>

<file path=xl/diagrams/layout7.xml><?xml version="1.0" encoding="utf-8"?>
<dgm:layoutDef xmlns:dgm="http://schemas.openxmlformats.org/drawingml/2006/diagram" xmlns:a="http://schemas.openxmlformats.org/drawingml/2006/main" uniqueId="urn:microsoft.com/office/officeart/2005/8/layout/vList2">
  <dgm:title val=""/>
  <dgm:desc val=""/>
  <dgm:catLst>
    <dgm:cat type="list" pri="3000"/>
    <dgm:cat type="convert" pri="1000"/>
  </dgm:catLst>
  <dgm:sampData>
    <dgm:dataModel>
      <dgm:ptLst>
        <dgm:pt modelId="0" type="doc"/>
        <dgm:pt modelId="1">
          <dgm:prSet phldr="1"/>
        </dgm:pt>
        <dgm:pt modelId="11">
          <dgm:prSet phldr="1"/>
        </dgm:pt>
        <dgm:pt modelId="2">
          <dgm:prSet phldr="1"/>
        </dgm:pt>
        <dgm:pt modelId="21">
          <dgm:prSet phldr="1"/>
        </dgm:pt>
      </dgm:ptLst>
      <dgm:cxnLst>
        <dgm:cxn modelId="4" srcId="0" destId="1" srcOrd="0" destOrd="0"/>
        <dgm:cxn modelId="5" srcId="0" destId="2" srcOrd="1" destOrd="0"/>
        <dgm:cxn modelId="12" srcId="1" destId="11" srcOrd="0" destOrd="0"/>
        <dgm:cxn modelId="23" srcId="2" destId="21"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animLvl val="lvl"/>
      <dgm:resizeHandles val="exact"/>
    </dgm:varLst>
    <dgm:alg type="lin">
      <dgm:param type="linDir" val="fromT"/>
      <dgm:param type="vertAlign" val="mid"/>
    </dgm:alg>
    <dgm:shape xmlns:r="http://schemas.openxmlformats.org/officeDocument/2006/relationships" r:blip="">
      <dgm:adjLst/>
    </dgm:shape>
    <dgm:presOf/>
    <dgm:constrLst>
      <dgm:constr type="w" for="ch" forName="parentText" refType="w"/>
      <dgm:constr type="h" for="ch" forName="parentText" refType="primFontSz" refFor="ch" refForName="parentText" fact="0.52"/>
      <dgm:constr type="w" for="ch" forName="childText" refType="w"/>
      <dgm:constr type="h" for="ch" forName="childText" refType="primFontSz" refFor="ch" refForName="parentText" fact="0.46"/>
      <dgm:constr type="h" for="ch" forName="parentText" op="equ"/>
      <dgm:constr type="primFontSz" for="ch" forName="parentText" op="equ" val="65"/>
      <dgm:constr type="primFontSz" for="ch" forName="childText" refType="primFontSz" refFor="ch" refForName="parentText" op="equ"/>
      <dgm:constr type="h" for="ch" forName="spacer" refType="primFontSz" refFor="ch" refForName="parentText" fact="0.08"/>
    </dgm:constrLst>
    <dgm:ruleLst>
      <dgm:rule type="primFontSz" for="ch" forName="parentText" val="5" fact="NaN" max="NaN"/>
    </dgm:ruleLst>
    <dgm:forEach name="Name0" axis="ch" ptType="node">
      <dgm:layoutNode name="parentText" styleLbl="node1">
        <dgm:varLst>
          <dgm:chMax val="0"/>
          <dgm:bulletEnabled val="1"/>
        </dgm:varLst>
        <dgm:alg type="tx">
          <dgm:param type="parTxLTRAlign" val="l"/>
          <dgm:param type="parTxRTLAlign" val="r"/>
        </dgm:alg>
        <dgm:shape xmlns:r="http://schemas.openxmlformats.org/officeDocument/2006/relationships" type="roundRect" r:blip="">
          <dgm:adjLst/>
        </dgm:shape>
        <dgm:presOf axis="self"/>
        <dgm:constrLst>
          <dgm:constr type="tMarg" refType="primFontSz" fact="0.3"/>
          <dgm:constr type="bMarg" refType="primFontSz" fact="0.3"/>
          <dgm:constr type="lMarg" refType="primFontSz" fact="0.3"/>
          <dgm:constr type="rMarg" refType="primFontSz" fact="0.3"/>
        </dgm:constrLst>
        <dgm:ruleLst>
          <dgm:rule type="h" val="INF" fact="NaN" max="NaN"/>
        </dgm:ruleLst>
      </dgm:layoutNode>
      <dgm:choose name="Name1">
        <dgm:if name="Name2" axis="ch" ptType="node" func="cnt" op="gte" val="1">
          <dgm:layoutNode name="childText" styleLbl="revTx">
            <dgm:varLst>
              <dgm:bulletEnabled val="1"/>
            </dgm:varLst>
            <dgm:alg type="tx">
              <dgm:param type="stBulletLvl" val="1"/>
              <dgm:param type="lnSpAfChP" val="20"/>
            </dgm:alg>
            <dgm:shape xmlns:r="http://schemas.openxmlformats.org/officeDocument/2006/relationships" type="rect" r:blip="">
              <dgm:adjLst/>
            </dgm:shape>
            <dgm:presOf axis="des" ptType="node"/>
            <dgm:constrLst>
              <dgm:constr type="tMarg" refType="primFontSz" fact="0.1"/>
              <dgm:constr type="bMarg" refType="primFontSz" fact="0.1"/>
              <dgm:constr type="lMarg" refType="w" fact="0.09"/>
            </dgm:constrLst>
            <dgm:ruleLst>
              <dgm:rule type="h" val="INF" fact="NaN" max="NaN"/>
            </dgm:ruleLst>
          </dgm:layoutNode>
        </dgm:if>
        <dgm:else name="Name3">
          <dgm:choose name="Name4">
            <dgm:if name="Name5" axis="par ch" ptType="doc node" func="cnt" op="gte" val="2">
              <dgm:forEach name="Name6" axis="followSib" ptType="sibTrans" cnt="1">
                <dgm:layoutNode name="spacer">
                  <dgm:alg type="sp"/>
                  <dgm:shape xmlns:r="http://schemas.openxmlformats.org/officeDocument/2006/relationships" r:blip="">
                    <dgm:adjLst/>
                  </dgm:shape>
                  <dgm:presOf/>
                  <dgm:constrLst/>
                  <dgm:ruleLst/>
                </dgm:layoutNode>
              </dgm:forEach>
            </dgm:if>
            <dgm:else name="Name7"/>
          </dgm:choose>
        </dgm:else>
      </dgm:choose>
    </dgm:forEach>
  </dgm:layoutNode>
</dgm:layoutDef>
</file>

<file path=xl/diagrams/layout8.xml><?xml version="1.0" encoding="utf-8"?>
<dgm:layoutDef xmlns:dgm="http://schemas.openxmlformats.org/drawingml/2006/diagram" xmlns:a="http://schemas.openxmlformats.org/drawingml/2006/main" uniqueId="urn:microsoft.com/office/officeart/2005/8/layout/vList2">
  <dgm:title val=""/>
  <dgm:desc val=""/>
  <dgm:catLst>
    <dgm:cat type="list" pri="3000"/>
    <dgm:cat type="convert" pri="1000"/>
  </dgm:catLst>
  <dgm:sampData>
    <dgm:dataModel>
      <dgm:ptLst>
        <dgm:pt modelId="0" type="doc"/>
        <dgm:pt modelId="1">
          <dgm:prSet phldr="1"/>
        </dgm:pt>
        <dgm:pt modelId="11">
          <dgm:prSet phldr="1"/>
        </dgm:pt>
        <dgm:pt modelId="2">
          <dgm:prSet phldr="1"/>
        </dgm:pt>
        <dgm:pt modelId="21">
          <dgm:prSet phldr="1"/>
        </dgm:pt>
      </dgm:ptLst>
      <dgm:cxnLst>
        <dgm:cxn modelId="4" srcId="0" destId="1" srcOrd="0" destOrd="0"/>
        <dgm:cxn modelId="5" srcId="0" destId="2" srcOrd="1" destOrd="0"/>
        <dgm:cxn modelId="12" srcId="1" destId="11" srcOrd="0" destOrd="0"/>
        <dgm:cxn modelId="23" srcId="2" destId="21"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animLvl val="lvl"/>
      <dgm:resizeHandles val="exact"/>
    </dgm:varLst>
    <dgm:alg type="lin">
      <dgm:param type="linDir" val="fromT"/>
      <dgm:param type="vertAlign" val="mid"/>
    </dgm:alg>
    <dgm:shape xmlns:r="http://schemas.openxmlformats.org/officeDocument/2006/relationships" r:blip="">
      <dgm:adjLst/>
    </dgm:shape>
    <dgm:presOf/>
    <dgm:constrLst>
      <dgm:constr type="w" for="ch" forName="parentText" refType="w"/>
      <dgm:constr type="h" for="ch" forName="parentText" refType="primFontSz" refFor="ch" refForName="parentText" fact="0.52"/>
      <dgm:constr type="w" for="ch" forName="childText" refType="w"/>
      <dgm:constr type="h" for="ch" forName="childText" refType="primFontSz" refFor="ch" refForName="parentText" fact="0.46"/>
      <dgm:constr type="h" for="ch" forName="parentText" op="equ"/>
      <dgm:constr type="primFontSz" for="ch" forName="parentText" op="equ" val="65"/>
      <dgm:constr type="primFontSz" for="ch" forName="childText" refType="primFontSz" refFor="ch" refForName="parentText" op="equ"/>
      <dgm:constr type="h" for="ch" forName="spacer" refType="primFontSz" refFor="ch" refForName="parentText" fact="0.08"/>
    </dgm:constrLst>
    <dgm:ruleLst>
      <dgm:rule type="primFontSz" for="ch" forName="parentText" val="5" fact="NaN" max="NaN"/>
    </dgm:ruleLst>
    <dgm:forEach name="Name0" axis="ch" ptType="node">
      <dgm:layoutNode name="parentText" styleLbl="node1">
        <dgm:varLst>
          <dgm:chMax val="0"/>
          <dgm:bulletEnabled val="1"/>
        </dgm:varLst>
        <dgm:alg type="tx">
          <dgm:param type="parTxLTRAlign" val="l"/>
          <dgm:param type="parTxRTLAlign" val="r"/>
        </dgm:alg>
        <dgm:shape xmlns:r="http://schemas.openxmlformats.org/officeDocument/2006/relationships" type="roundRect" r:blip="">
          <dgm:adjLst/>
        </dgm:shape>
        <dgm:presOf axis="self"/>
        <dgm:constrLst>
          <dgm:constr type="tMarg" refType="primFontSz" fact="0.3"/>
          <dgm:constr type="bMarg" refType="primFontSz" fact="0.3"/>
          <dgm:constr type="lMarg" refType="primFontSz" fact="0.3"/>
          <dgm:constr type="rMarg" refType="primFontSz" fact="0.3"/>
        </dgm:constrLst>
        <dgm:ruleLst>
          <dgm:rule type="h" val="INF" fact="NaN" max="NaN"/>
        </dgm:ruleLst>
      </dgm:layoutNode>
      <dgm:choose name="Name1">
        <dgm:if name="Name2" axis="ch" ptType="node" func="cnt" op="gte" val="1">
          <dgm:layoutNode name="childText" styleLbl="revTx">
            <dgm:varLst>
              <dgm:bulletEnabled val="1"/>
            </dgm:varLst>
            <dgm:alg type="tx">
              <dgm:param type="stBulletLvl" val="1"/>
              <dgm:param type="lnSpAfChP" val="20"/>
            </dgm:alg>
            <dgm:shape xmlns:r="http://schemas.openxmlformats.org/officeDocument/2006/relationships" type="rect" r:blip="">
              <dgm:adjLst/>
            </dgm:shape>
            <dgm:presOf axis="des" ptType="node"/>
            <dgm:constrLst>
              <dgm:constr type="tMarg" refType="primFontSz" fact="0.1"/>
              <dgm:constr type="bMarg" refType="primFontSz" fact="0.1"/>
              <dgm:constr type="lMarg" refType="w" fact="0.09"/>
            </dgm:constrLst>
            <dgm:ruleLst>
              <dgm:rule type="h" val="INF" fact="NaN" max="NaN"/>
            </dgm:ruleLst>
          </dgm:layoutNode>
        </dgm:if>
        <dgm:else name="Name3">
          <dgm:choose name="Name4">
            <dgm:if name="Name5" axis="par ch" ptType="doc node" func="cnt" op="gte" val="2">
              <dgm:forEach name="Name6" axis="followSib" ptType="sibTrans" cnt="1">
                <dgm:layoutNode name="spacer">
                  <dgm:alg type="sp"/>
                  <dgm:shape xmlns:r="http://schemas.openxmlformats.org/officeDocument/2006/relationships" r:blip="">
                    <dgm:adjLst/>
                  </dgm:shape>
                  <dgm:presOf/>
                  <dgm:constrLst/>
                  <dgm:ruleLst/>
                </dgm:layoutNode>
              </dgm:forEach>
            </dgm:if>
            <dgm:else name="Name7"/>
          </dgm:choose>
        </dgm:else>
      </dgm:choose>
    </dgm:forEach>
  </dgm:layoutNode>
</dgm:layoutDef>
</file>

<file path=xl/diagrams/layout9.xml><?xml version="1.0" encoding="utf-8"?>
<dgm:layoutDef xmlns:dgm="http://schemas.openxmlformats.org/drawingml/2006/diagram" xmlns:a="http://schemas.openxmlformats.org/drawingml/2006/main" uniqueId="urn:microsoft.com/office/officeart/2005/8/layout/vList2">
  <dgm:title val=""/>
  <dgm:desc val=""/>
  <dgm:catLst>
    <dgm:cat type="list" pri="3000"/>
    <dgm:cat type="convert" pri="1000"/>
  </dgm:catLst>
  <dgm:sampData>
    <dgm:dataModel>
      <dgm:ptLst>
        <dgm:pt modelId="0" type="doc"/>
        <dgm:pt modelId="1">
          <dgm:prSet phldr="1"/>
        </dgm:pt>
        <dgm:pt modelId="11">
          <dgm:prSet phldr="1"/>
        </dgm:pt>
        <dgm:pt modelId="2">
          <dgm:prSet phldr="1"/>
        </dgm:pt>
        <dgm:pt modelId="21">
          <dgm:prSet phldr="1"/>
        </dgm:pt>
      </dgm:ptLst>
      <dgm:cxnLst>
        <dgm:cxn modelId="4" srcId="0" destId="1" srcOrd="0" destOrd="0"/>
        <dgm:cxn modelId="5" srcId="0" destId="2" srcOrd="1" destOrd="0"/>
        <dgm:cxn modelId="12" srcId="1" destId="11" srcOrd="0" destOrd="0"/>
        <dgm:cxn modelId="23" srcId="2" destId="21"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animLvl val="lvl"/>
      <dgm:resizeHandles val="exact"/>
    </dgm:varLst>
    <dgm:alg type="lin">
      <dgm:param type="linDir" val="fromT"/>
      <dgm:param type="vertAlign" val="mid"/>
    </dgm:alg>
    <dgm:shape xmlns:r="http://schemas.openxmlformats.org/officeDocument/2006/relationships" r:blip="">
      <dgm:adjLst/>
    </dgm:shape>
    <dgm:presOf/>
    <dgm:constrLst>
      <dgm:constr type="w" for="ch" forName="parentText" refType="w"/>
      <dgm:constr type="h" for="ch" forName="parentText" refType="primFontSz" refFor="ch" refForName="parentText" fact="0.52"/>
      <dgm:constr type="w" for="ch" forName="childText" refType="w"/>
      <dgm:constr type="h" for="ch" forName="childText" refType="primFontSz" refFor="ch" refForName="parentText" fact="0.46"/>
      <dgm:constr type="h" for="ch" forName="parentText" op="equ"/>
      <dgm:constr type="primFontSz" for="ch" forName="parentText" op="equ" val="65"/>
      <dgm:constr type="primFontSz" for="ch" forName="childText" refType="primFontSz" refFor="ch" refForName="parentText" op="equ"/>
      <dgm:constr type="h" for="ch" forName="spacer" refType="primFontSz" refFor="ch" refForName="parentText" fact="0.08"/>
    </dgm:constrLst>
    <dgm:ruleLst>
      <dgm:rule type="primFontSz" for="ch" forName="parentText" val="5" fact="NaN" max="NaN"/>
    </dgm:ruleLst>
    <dgm:forEach name="Name0" axis="ch" ptType="node">
      <dgm:layoutNode name="parentText" styleLbl="node1">
        <dgm:varLst>
          <dgm:chMax val="0"/>
          <dgm:bulletEnabled val="1"/>
        </dgm:varLst>
        <dgm:alg type="tx">
          <dgm:param type="parTxLTRAlign" val="l"/>
          <dgm:param type="parTxRTLAlign" val="r"/>
        </dgm:alg>
        <dgm:shape xmlns:r="http://schemas.openxmlformats.org/officeDocument/2006/relationships" type="roundRect" r:blip="">
          <dgm:adjLst/>
        </dgm:shape>
        <dgm:presOf axis="self"/>
        <dgm:constrLst>
          <dgm:constr type="tMarg" refType="primFontSz" fact="0.3"/>
          <dgm:constr type="bMarg" refType="primFontSz" fact="0.3"/>
          <dgm:constr type="lMarg" refType="primFontSz" fact="0.3"/>
          <dgm:constr type="rMarg" refType="primFontSz" fact="0.3"/>
        </dgm:constrLst>
        <dgm:ruleLst>
          <dgm:rule type="h" val="INF" fact="NaN" max="NaN"/>
        </dgm:ruleLst>
      </dgm:layoutNode>
      <dgm:choose name="Name1">
        <dgm:if name="Name2" axis="ch" ptType="node" func="cnt" op="gte" val="1">
          <dgm:layoutNode name="childText" styleLbl="revTx">
            <dgm:varLst>
              <dgm:bulletEnabled val="1"/>
            </dgm:varLst>
            <dgm:alg type="tx">
              <dgm:param type="stBulletLvl" val="1"/>
              <dgm:param type="lnSpAfChP" val="20"/>
            </dgm:alg>
            <dgm:shape xmlns:r="http://schemas.openxmlformats.org/officeDocument/2006/relationships" type="rect" r:blip="">
              <dgm:adjLst/>
            </dgm:shape>
            <dgm:presOf axis="des" ptType="node"/>
            <dgm:constrLst>
              <dgm:constr type="tMarg" refType="primFontSz" fact="0.1"/>
              <dgm:constr type="bMarg" refType="primFontSz" fact="0.1"/>
              <dgm:constr type="lMarg" refType="w" fact="0.09"/>
            </dgm:constrLst>
            <dgm:ruleLst>
              <dgm:rule type="h" val="INF" fact="NaN" max="NaN"/>
            </dgm:ruleLst>
          </dgm:layoutNode>
        </dgm:if>
        <dgm:else name="Name3">
          <dgm:choose name="Name4">
            <dgm:if name="Name5" axis="par ch" ptType="doc node" func="cnt" op="gte" val="2">
              <dgm:forEach name="Name6" axis="followSib" ptType="sibTrans" cnt="1">
                <dgm:layoutNode name="spacer">
                  <dgm:alg type="sp"/>
                  <dgm:shape xmlns:r="http://schemas.openxmlformats.org/officeDocument/2006/relationships" r:blip="">
                    <dgm:adjLst/>
                  </dgm:shape>
                  <dgm:presOf/>
                  <dgm:constrLst/>
                  <dgm:ruleLst/>
                </dgm:layoutNode>
              </dgm:forEach>
            </dgm:if>
            <dgm:else name="Name7"/>
          </dgm:choose>
        </dgm:else>
      </dgm:choose>
    </dgm:forEach>
  </dgm:layoutNode>
</dgm:layoutDef>
</file>

<file path=xl/diagrams/quickStyle1.xml><?xml version="1.0" encoding="utf-8"?>
<dgm:styleDef xmlns:dgm="http://schemas.openxmlformats.org/drawingml/2006/diagram" xmlns:a="http://schemas.openxmlformats.org/drawingml/2006/main" uniqueId="urn:microsoft.com/office/officeart/2005/8/quickstyle/3d1">
  <dgm:title val=""/>
  <dgm:desc val=""/>
  <dgm:catLst>
    <dgm:cat type="3D" pri="11100"/>
  </dgm:catLst>
  <dgm:scene3d>
    <a:camera prst="orthographicFront"/>
    <a:lightRig rig="threePt" dir="t"/>
  </dgm:scene3d>
  <dgm:styleLbl name="node0">
    <dgm:scene3d>
      <a:camera prst="orthographicFront"/>
      <a:lightRig rig="flat" dir="t"/>
    </dgm:scene3d>
    <dgm:sp3d prstMaterial="plastic">
      <a:bevelT w="120900" h="88900"/>
      <a:bevelB w="88900" h="31750" prst="angle"/>
    </dgm:sp3d>
    <dgm:txPr/>
    <dgm:style>
      <a:lnRef idx="0">
        <a:scrgbClr r="0" g="0" b="0"/>
      </a:lnRef>
      <a:fillRef idx="3">
        <a:scrgbClr r="0" g="0" b="0"/>
      </a:fillRef>
      <a:effectRef idx="2">
        <a:scrgbClr r="0" g="0" b="0"/>
      </a:effectRef>
      <a:fontRef idx="minor">
        <a:schemeClr val="lt1"/>
      </a:fontRef>
    </dgm:style>
  </dgm:styleLbl>
  <dgm:styleLbl name="lnNode1">
    <dgm:scene3d>
      <a:camera prst="orthographicFront"/>
      <a:lightRig rig="flat" dir="t"/>
    </dgm:scene3d>
    <dgm:sp3d prstMaterial="plastic">
      <a:bevelT w="120900" h="88900"/>
      <a:bevelB w="88900" h="31750" prst="angle"/>
    </dgm:sp3d>
    <dgm:txPr/>
    <dgm:style>
      <a:lnRef idx="0">
        <a:scrgbClr r="0" g="0" b="0"/>
      </a:lnRef>
      <a:fillRef idx="3">
        <a:scrgbClr r="0" g="0" b="0"/>
      </a:fillRef>
      <a:effectRef idx="1">
        <a:scrgbClr r="0" g="0" b="0"/>
      </a:effectRef>
      <a:fontRef idx="minor">
        <a:schemeClr val="lt1"/>
      </a:fontRef>
    </dgm:style>
  </dgm:styleLbl>
  <dgm:styleLbl name="vennNode1">
    <dgm:scene3d>
      <a:camera prst="orthographicFront"/>
      <a:lightRig rig="flat" dir="t"/>
    </dgm:scene3d>
    <dgm:sp3d prstMaterial="plastic">
      <a:bevelT w="120900" h="88900"/>
      <a:bevelB w="88900" h="31750" prst="angle"/>
    </dgm:sp3d>
    <dgm:txPr/>
    <dgm:style>
      <a:lnRef idx="0">
        <a:scrgbClr r="0" g="0" b="0"/>
      </a:lnRef>
      <a:fillRef idx="1">
        <a:scrgbClr r="0" g="0" b="0"/>
      </a:fillRef>
      <a:effectRef idx="1">
        <a:scrgbClr r="0" g="0" b="0"/>
      </a:effectRef>
      <a:fontRef idx="minor">
        <a:schemeClr val="tx1"/>
      </a:fontRef>
    </dgm:style>
  </dgm:styleLbl>
  <dgm:styleLbl name="alignNode1">
    <dgm:scene3d>
      <a:camera prst="orthographicFront"/>
      <a:lightRig rig="flat" dir="t"/>
    </dgm:scene3d>
    <dgm:sp3d prstMaterial="plastic">
      <a:bevelT w="120900" h="88900"/>
      <a:bevelB w="88900" h="31750" prst="angle"/>
    </dgm:sp3d>
    <dgm:txPr/>
    <dgm:style>
      <a:lnRef idx="1">
        <a:scrgbClr r="0" g="0" b="0"/>
      </a:lnRef>
      <a:fillRef idx="3">
        <a:scrgbClr r="0" g="0" b="0"/>
      </a:fillRef>
      <a:effectRef idx="2">
        <a:scrgbClr r="0" g="0" b="0"/>
      </a:effectRef>
      <a:fontRef idx="minor">
        <a:schemeClr val="lt1"/>
      </a:fontRef>
    </dgm:style>
  </dgm:styleLbl>
  <dgm:styleLbl name="node1">
    <dgm:scene3d>
      <a:camera prst="orthographicFront"/>
      <a:lightRig rig="flat" dir="t"/>
    </dgm:scene3d>
    <dgm:sp3d prstMaterial="plastic">
      <a:bevelT w="120900" h="88900"/>
      <a:bevelB w="88900" h="31750" prst="angle"/>
    </dgm:sp3d>
    <dgm:txPr/>
    <dgm:style>
      <a:lnRef idx="0">
        <a:scrgbClr r="0" g="0" b="0"/>
      </a:lnRef>
      <a:fillRef idx="3">
        <a:scrgbClr r="0" g="0" b="0"/>
      </a:fillRef>
      <a:effectRef idx="2">
        <a:scrgbClr r="0" g="0" b="0"/>
      </a:effectRef>
      <a:fontRef idx="minor">
        <a:schemeClr val="lt1"/>
      </a:fontRef>
    </dgm:style>
  </dgm:styleLbl>
  <dgm:styleLbl name="node2">
    <dgm:scene3d>
      <a:camera prst="orthographicFront"/>
      <a:lightRig rig="flat" dir="t"/>
    </dgm:scene3d>
    <dgm:sp3d prstMaterial="plastic">
      <a:bevelT w="120900" h="88900"/>
      <a:bevelB w="88900" h="31750" prst="angle"/>
    </dgm:sp3d>
    <dgm:txPr/>
    <dgm:style>
      <a:lnRef idx="0">
        <a:scrgbClr r="0" g="0" b="0"/>
      </a:lnRef>
      <a:fillRef idx="3">
        <a:scrgbClr r="0" g="0" b="0"/>
      </a:fillRef>
      <a:effectRef idx="1">
        <a:scrgbClr r="0" g="0" b="0"/>
      </a:effectRef>
      <a:fontRef idx="minor">
        <a:schemeClr val="lt1"/>
      </a:fontRef>
    </dgm:style>
  </dgm:styleLbl>
  <dgm:styleLbl name="node3">
    <dgm:scene3d>
      <a:camera prst="orthographicFront"/>
      <a:lightRig rig="flat" dir="t"/>
    </dgm:scene3d>
    <dgm:sp3d prstMaterial="plastic">
      <a:bevelT w="120900" h="88900"/>
      <a:bevelB w="88900" h="31750" prst="angle"/>
    </dgm:sp3d>
    <dgm:txPr/>
    <dgm:style>
      <a:lnRef idx="0">
        <a:scrgbClr r="0" g="0" b="0"/>
      </a:lnRef>
      <a:fillRef idx="3">
        <a:scrgbClr r="0" g="0" b="0"/>
      </a:fillRef>
      <a:effectRef idx="1">
        <a:scrgbClr r="0" g="0" b="0"/>
      </a:effectRef>
      <a:fontRef idx="minor">
        <a:schemeClr val="lt1"/>
      </a:fontRef>
    </dgm:style>
  </dgm:styleLbl>
  <dgm:styleLbl name="node4">
    <dgm:scene3d>
      <a:camera prst="orthographicFront"/>
      <a:lightRig rig="flat" dir="t"/>
    </dgm:scene3d>
    <dgm:sp3d prstMaterial="plastic">
      <a:bevelT w="120900" h="88900"/>
      <a:bevelB w="88900" h="31750" prst="angle"/>
    </dgm:sp3d>
    <dgm:txPr/>
    <dgm:style>
      <a:lnRef idx="0">
        <a:scrgbClr r="0" g="0" b="0"/>
      </a:lnRef>
      <a:fillRef idx="3">
        <a:scrgbClr r="0" g="0" b="0"/>
      </a:fillRef>
      <a:effectRef idx="1">
        <a:scrgbClr r="0" g="0" b="0"/>
      </a:effectRef>
      <a:fontRef idx="minor">
        <a:schemeClr val="lt1"/>
      </a:fontRef>
    </dgm:style>
  </dgm:styleLbl>
  <dgm:styleLbl name="fgImgPlace1">
    <dgm:scene3d>
      <a:camera prst="orthographicFront"/>
      <a:lightRig rig="flat" dir="t"/>
    </dgm:scene3d>
    <dgm:sp3d z="127000" prstMaterial="plastic">
      <a:bevelT w="88900" h="88900"/>
      <a:bevelB w="88900" h="31750" prst="angle"/>
    </dgm:sp3d>
    <dgm:txPr/>
    <dgm:style>
      <a:lnRef idx="0">
        <a:scrgbClr r="0" g="0" b="0"/>
      </a:lnRef>
      <a:fillRef idx="3">
        <a:scrgbClr r="0" g="0" b="0"/>
      </a:fillRef>
      <a:effectRef idx="2">
        <a:scrgbClr r="0" g="0" b="0"/>
      </a:effectRef>
      <a:fontRef idx="minor"/>
    </dgm:style>
  </dgm:styleLbl>
  <dgm:styleLbl name="alignImgPlace1">
    <dgm:scene3d>
      <a:camera prst="orthographicFront"/>
      <a:lightRig rig="flat" dir="t"/>
    </dgm:scene3d>
    <dgm:sp3d prstMaterial="plastic">
      <a:bevelT w="88900" h="88900"/>
      <a:bevelB w="88900" h="31750" prst="angle"/>
    </dgm:sp3d>
    <dgm:txPr/>
    <dgm:style>
      <a:lnRef idx="0">
        <a:scrgbClr r="0" g="0" b="0"/>
      </a:lnRef>
      <a:fillRef idx="3">
        <a:scrgbClr r="0" g="0" b="0"/>
      </a:fillRef>
      <a:effectRef idx="2">
        <a:scrgbClr r="0" g="0" b="0"/>
      </a:effectRef>
      <a:fontRef idx="minor"/>
    </dgm:style>
  </dgm:styleLbl>
  <dgm:styleLbl name="bgImgPlace1">
    <dgm:scene3d>
      <a:camera prst="orthographicFront"/>
      <a:lightRig rig="flat" dir="t"/>
    </dgm:scene3d>
    <dgm:sp3d z="-190500" prstMaterial="plastic">
      <a:bevelT w="88900" h="88900"/>
      <a:bevelB w="88900" h="31750" prst="angle"/>
    </dgm:sp3d>
    <dgm:txPr/>
    <dgm:style>
      <a:lnRef idx="0">
        <a:scrgbClr r="0" g="0" b="0"/>
      </a:lnRef>
      <a:fillRef idx="3">
        <a:scrgbClr r="0" g="0" b="0"/>
      </a:fillRef>
      <a:effectRef idx="2">
        <a:scrgbClr r="0" g="0" b="0"/>
      </a:effectRef>
      <a:fontRef idx="minor"/>
    </dgm:style>
  </dgm:styleLbl>
  <dgm:styleLbl name="sibTrans2D1">
    <dgm:scene3d>
      <a:camera prst="orthographicFront"/>
      <a:lightRig rig="flat" dir="t"/>
    </dgm:scene3d>
    <dgm:sp3d z="-80000" prstMaterial="plastic">
      <a:bevelT w="50800" h="50800"/>
      <a:bevelB w="25400" h="25400" prst="angle"/>
    </dgm:sp3d>
    <dgm:txPr/>
    <dgm:style>
      <a:lnRef idx="0">
        <a:scrgbClr r="0" g="0" b="0"/>
      </a:lnRef>
      <a:fillRef idx="3">
        <a:scrgbClr r="0" g="0" b="0"/>
      </a:fillRef>
      <a:effectRef idx="2">
        <a:scrgbClr r="0" g="0" b="0"/>
      </a:effectRef>
      <a:fontRef idx="minor">
        <a:schemeClr val="lt1"/>
      </a:fontRef>
    </dgm:style>
  </dgm:styleLbl>
  <dgm:styleLbl name="fgSibTrans2D1">
    <dgm:scene3d>
      <a:camera prst="orthographicFront"/>
      <a:lightRig rig="flat" dir="t"/>
    </dgm:scene3d>
    <dgm:sp3d z="127000" prstMaterial="plastic">
      <a:bevelT w="50800" h="50800"/>
      <a:bevelB w="25400" h="25400" prst="angle"/>
    </dgm:sp3d>
    <dgm:txPr/>
    <dgm:style>
      <a:lnRef idx="0">
        <a:scrgbClr r="0" g="0" b="0"/>
      </a:lnRef>
      <a:fillRef idx="3">
        <a:scrgbClr r="0" g="0" b="0"/>
      </a:fillRef>
      <a:effectRef idx="2">
        <a:scrgbClr r="0" g="0" b="0"/>
      </a:effectRef>
      <a:fontRef idx="minor">
        <a:schemeClr val="lt1"/>
      </a:fontRef>
    </dgm:style>
  </dgm:styleLbl>
  <dgm:styleLbl name="bgSibTrans2D1">
    <dgm:scene3d>
      <a:camera prst="orthographicFront"/>
      <a:lightRig rig="flat" dir="t"/>
    </dgm:scene3d>
    <dgm:sp3d z="-190500" prstMaterial="plastic">
      <a:bevelT w="50800" h="50800"/>
      <a:bevelB w="25400" h="25400" prst="angle"/>
    </dgm:sp3d>
    <dgm:txPr/>
    <dgm:style>
      <a:lnRef idx="0">
        <a:scrgbClr r="0" g="0" b="0"/>
      </a:lnRef>
      <a:fillRef idx="3">
        <a:scrgbClr r="0" g="0" b="0"/>
      </a:fillRef>
      <a:effectRef idx="2">
        <a:scrgbClr r="0" g="0" b="0"/>
      </a:effectRef>
      <a:fontRef idx="minor">
        <a:schemeClr val="lt1"/>
      </a:fontRef>
    </dgm:style>
  </dgm:styleLbl>
  <dgm:styleLbl name="sibTrans1D1">
    <dgm:scene3d>
      <a:camera prst="orthographicFront"/>
      <a:lightRig rig="flat" dir="t"/>
    </dgm:scene3d>
    <dgm:sp3d z="-40000" prstMaterial="matte"/>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z="127000" prstMaterial="matte"/>
    <dgm:txPr/>
    <dgm:style>
      <a:lnRef idx="2">
        <a:scrgbClr r="0" g="0" b="0"/>
      </a:lnRef>
      <a:fillRef idx="1">
        <a:scrgbClr r="0" g="0" b="0"/>
      </a:fillRef>
      <a:effectRef idx="0">
        <a:scrgbClr r="0" g="0" b="0"/>
      </a:effectRef>
      <a:fontRef idx="minor"/>
    </dgm:style>
  </dgm:styleLbl>
  <dgm:styleLbl name="asst0">
    <dgm:scene3d>
      <a:camera prst="orthographicFront"/>
      <a:lightRig rig="flat" dir="t"/>
    </dgm:scene3d>
    <dgm:sp3d prstMaterial="plastic">
      <a:bevelT w="120900" h="88900"/>
      <a:bevelB w="88900" h="31750" prst="angle"/>
    </dgm:sp3d>
    <dgm:txPr/>
    <dgm:style>
      <a:lnRef idx="0">
        <a:scrgbClr r="0" g="0" b="0"/>
      </a:lnRef>
      <a:fillRef idx="3">
        <a:scrgbClr r="0" g="0" b="0"/>
      </a:fillRef>
      <a:effectRef idx="1">
        <a:scrgbClr r="0" g="0" b="0"/>
      </a:effectRef>
      <a:fontRef idx="minor">
        <a:schemeClr val="lt1"/>
      </a:fontRef>
    </dgm:style>
  </dgm:styleLbl>
  <dgm:styleLbl name="asst1">
    <dgm:scene3d>
      <a:camera prst="orthographicFront"/>
      <a:lightRig rig="flat" dir="t"/>
    </dgm:scene3d>
    <dgm:sp3d prstMaterial="plastic">
      <a:bevelT w="120900" h="88900"/>
      <a:bevelB w="88900" h="31750" prst="angle"/>
    </dgm:sp3d>
    <dgm:txPr/>
    <dgm:style>
      <a:lnRef idx="0">
        <a:scrgbClr r="0" g="0" b="0"/>
      </a:lnRef>
      <a:fillRef idx="3">
        <a:scrgbClr r="0" g="0" b="0"/>
      </a:fillRef>
      <a:effectRef idx="1">
        <a:scrgbClr r="0" g="0" b="0"/>
      </a:effectRef>
      <a:fontRef idx="minor">
        <a:schemeClr val="lt1"/>
      </a:fontRef>
    </dgm:style>
  </dgm:styleLbl>
  <dgm:styleLbl name="asst2">
    <dgm:scene3d>
      <a:camera prst="orthographicFront"/>
      <a:lightRig rig="flat" dir="t"/>
    </dgm:scene3d>
    <dgm:sp3d prstMaterial="plastic">
      <a:bevelT w="120900" h="88900"/>
      <a:bevelB w="88900" h="31750" prst="angle"/>
    </dgm:sp3d>
    <dgm:txPr/>
    <dgm:style>
      <a:lnRef idx="0">
        <a:scrgbClr r="0" g="0" b="0"/>
      </a:lnRef>
      <a:fillRef idx="3">
        <a:scrgbClr r="0" g="0" b="0"/>
      </a:fillRef>
      <a:effectRef idx="1">
        <a:scrgbClr r="0" g="0" b="0"/>
      </a:effectRef>
      <a:fontRef idx="minor">
        <a:schemeClr val="lt1"/>
      </a:fontRef>
    </dgm:style>
  </dgm:styleLbl>
  <dgm:styleLbl name="asst3">
    <dgm:scene3d>
      <a:camera prst="orthographicFront"/>
      <a:lightRig rig="flat" dir="t"/>
    </dgm:scene3d>
    <dgm:sp3d prstMaterial="plastic">
      <a:bevelT w="120900" h="88900"/>
      <a:bevelB w="88900" h="31750" prst="angle"/>
    </dgm:sp3d>
    <dgm:txPr/>
    <dgm:style>
      <a:lnRef idx="0">
        <a:scrgbClr r="0" g="0" b="0"/>
      </a:lnRef>
      <a:fillRef idx="3">
        <a:scrgbClr r="0" g="0" b="0"/>
      </a:fillRef>
      <a:effectRef idx="1">
        <a:scrgbClr r="0" g="0" b="0"/>
      </a:effectRef>
      <a:fontRef idx="minor">
        <a:schemeClr val="lt1"/>
      </a:fontRef>
    </dgm:style>
  </dgm:styleLbl>
  <dgm:styleLbl name="parChTrans2D1">
    <dgm:scene3d>
      <a:camera prst="orthographicFront"/>
      <a:lightRig rig="flat" dir="t"/>
    </dgm:scene3d>
    <dgm:sp3d z="-100000" prstMaterial="plastic">
      <a:bevelT w="120900" h="88900"/>
      <a:bevelB w="88900" h="31750" prst="angle"/>
    </dgm:sp3d>
    <dgm:txPr/>
    <dgm:style>
      <a:lnRef idx="0">
        <a:scrgbClr r="0" g="0" b="0"/>
      </a:lnRef>
      <a:fillRef idx="3">
        <a:scrgbClr r="0" g="0" b="0"/>
      </a:fillRef>
      <a:effectRef idx="1">
        <a:scrgbClr r="0" g="0" b="0"/>
      </a:effectRef>
      <a:fontRef idx="minor">
        <a:schemeClr val="lt1"/>
      </a:fontRef>
    </dgm:style>
  </dgm:styleLbl>
  <dgm:styleLbl name="parChTrans2D2">
    <dgm:scene3d>
      <a:camera prst="orthographicFront"/>
      <a:lightRig rig="flat" dir="t"/>
    </dgm:scene3d>
    <dgm:sp3d z="-60000" prstMaterial="plastic">
      <a:bevelT w="120900" h="88900"/>
      <a:bevelB w="88900" h="31750" prst="angle"/>
    </dgm:sp3d>
    <dgm:txPr/>
    <dgm:style>
      <a:lnRef idx="0">
        <a:scrgbClr r="0" g="0" b="0"/>
      </a:lnRef>
      <a:fillRef idx="3">
        <a:scrgbClr r="0" g="0" b="0"/>
      </a:fillRef>
      <a:effectRef idx="1">
        <a:scrgbClr r="0" g="0" b="0"/>
      </a:effectRef>
      <a:fontRef idx="minor">
        <a:schemeClr val="lt1"/>
      </a:fontRef>
    </dgm:style>
  </dgm:styleLbl>
  <dgm:styleLbl name="parChTrans2D3">
    <dgm:scene3d>
      <a:camera prst="orthographicFront"/>
      <a:lightRig rig="flat" dir="t"/>
    </dgm:scene3d>
    <dgm:sp3d z="-60000" prstMaterial="plastic">
      <a:bevelT w="120900" h="88900"/>
      <a:bevelB w="88900" h="31750" prst="angle"/>
    </dgm:sp3d>
    <dgm:txPr/>
    <dgm:style>
      <a:lnRef idx="0">
        <a:scrgbClr r="0" g="0" b="0"/>
      </a:lnRef>
      <a:fillRef idx="3">
        <a:scrgbClr r="0" g="0" b="0"/>
      </a:fillRef>
      <a:effectRef idx="1">
        <a:scrgbClr r="0" g="0" b="0"/>
      </a:effectRef>
      <a:fontRef idx="minor">
        <a:schemeClr val="lt1"/>
      </a:fontRef>
    </dgm:style>
  </dgm:styleLbl>
  <dgm:styleLbl name="parChTrans2D4">
    <dgm:scene3d>
      <a:camera prst="orthographicFront"/>
      <a:lightRig rig="flat" dir="t"/>
    </dgm:scene3d>
    <dgm:sp3d z="-60000" prstMaterial="plastic">
      <a:bevelT w="120900" h="88900"/>
      <a:bevelB w="88900" h="31750" prst="angle"/>
    </dgm:sp3d>
    <dgm:txPr/>
    <dgm:style>
      <a:lnRef idx="0">
        <a:scrgbClr r="0" g="0" b="0"/>
      </a:lnRef>
      <a:fillRef idx="3">
        <a:scrgbClr r="0" g="0" b="0"/>
      </a:fillRef>
      <a:effectRef idx="1">
        <a:scrgbClr r="0" g="0" b="0"/>
      </a:effectRef>
      <a:fontRef idx="minor">
        <a:schemeClr val="lt1"/>
      </a:fontRef>
    </dgm:style>
  </dgm:styleLbl>
  <dgm:styleLbl name="parChTrans1D1">
    <dgm:scene3d>
      <a:camera prst="orthographicFront"/>
      <a:lightRig rig="flat" dir="t"/>
    </dgm:scene3d>
    <dgm:sp3d prstMaterial="matte"/>
    <dgm:txPr/>
    <dgm:style>
      <a:lnRef idx="2">
        <a:scrgbClr r="0" g="0" b="0"/>
      </a:lnRef>
      <a:fillRef idx="0">
        <a:scrgbClr r="0" g="0" b="0"/>
      </a:fillRef>
      <a:effectRef idx="0">
        <a:scrgbClr r="0" g="0" b="0"/>
      </a:effectRef>
      <a:fontRef idx="minor"/>
    </dgm:style>
  </dgm:styleLbl>
  <dgm:styleLbl name="parChTrans1D2">
    <dgm:scene3d>
      <a:camera prst="orthographicFront"/>
      <a:lightRig rig="flat" dir="t"/>
    </dgm:scene3d>
    <dgm:sp3d prstMaterial="matte"/>
    <dgm:txPr/>
    <dgm:style>
      <a:lnRef idx="2">
        <a:scrgbClr r="0" g="0" b="0"/>
      </a:lnRef>
      <a:fillRef idx="0">
        <a:scrgbClr r="0" g="0" b="0"/>
      </a:fillRef>
      <a:effectRef idx="0">
        <a:scrgbClr r="0" g="0" b="0"/>
      </a:effectRef>
      <a:fontRef idx="minor"/>
    </dgm:style>
  </dgm:styleLbl>
  <dgm:styleLbl name="parChTrans1D3">
    <dgm:scene3d>
      <a:camera prst="orthographicFront"/>
      <a:lightRig rig="flat" dir="t"/>
    </dgm:scene3d>
    <dgm:sp3d prstMaterial="matte"/>
    <dgm:txPr/>
    <dgm:style>
      <a:lnRef idx="2">
        <a:scrgbClr r="0" g="0" b="0"/>
      </a:lnRef>
      <a:fillRef idx="0">
        <a:scrgbClr r="0" g="0" b="0"/>
      </a:fillRef>
      <a:effectRef idx="0">
        <a:scrgbClr r="0" g="0" b="0"/>
      </a:effectRef>
      <a:fontRef idx="minor"/>
    </dgm:style>
  </dgm:styleLbl>
  <dgm:styleLbl name="parChTrans1D4">
    <dgm:scene3d>
      <a:camera prst="orthographicFront"/>
      <a:lightRig rig="flat" dir="t"/>
    </dgm:scene3d>
    <dgm:sp3d prstMaterial="matte"/>
    <dgm:txPr/>
    <dgm:style>
      <a:lnRef idx="2">
        <a:scrgbClr r="0" g="0" b="0"/>
      </a:lnRef>
      <a:fillRef idx="0">
        <a:scrgbClr r="0" g="0" b="0"/>
      </a:fillRef>
      <a:effectRef idx="0">
        <a:scrgbClr r="0" g="0" b="0"/>
      </a:effectRef>
      <a:fontRef idx="minor"/>
    </dgm:style>
  </dgm:styleLbl>
  <dgm:styleLbl name="fgAcc1">
    <dgm:scene3d>
      <a:camera prst="orthographicFront"/>
      <a:lightRig rig="flat" dir="t"/>
    </dgm:scene3d>
    <dgm:sp3d z="190500" extrusionH="12700" prstMaterial="plastic">
      <a:bevelT w="50800" h="50800"/>
    </dgm:sp3d>
    <dgm:txPr/>
    <dgm:style>
      <a:lnRef idx="1">
        <a:scrgbClr r="0" g="0" b="0"/>
      </a:lnRef>
      <a:fillRef idx="1">
        <a:scrgbClr r="0" g="0" b="0"/>
      </a:fillRef>
      <a:effectRef idx="2">
        <a:scrgbClr r="0" g="0" b="0"/>
      </a:effectRef>
      <a:fontRef idx="minor"/>
    </dgm:style>
  </dgm:styleLbl>
  <dgm:styleLbl name="conFgAcc1">
    <dgm:scene3d>
      <a:camera prst="orthographicFront"/>
      <a:lightRig rig="flat" dir="t"/>
    </dgm:scene3d>
    <dgm:sp3d z="190500" extrusionH="12700" prstMaterial="plastic">
      <a:bevelT w="50800" h="50800"/>
    </dgm:sp3d>
    <dgm:txPr/>
    <dgm:style>
      <a:lnRef idx="1">
        <a:scrgbClr r="0" g="0" b="0"/>
      </a:lnRef>
      <a:fillRef idx="1">
        <a:scrgbClr r="0" g="0" b="0"/>
      </a:fillRef>
      <a:effectRef idx="2">
        <a:scrgbClr r="0" g="0" b="0"/>
      </a:effectRef>
      <a:fontRef idx="minor"/>
    </dgm:style>
  </dgm:styleLbl>
  <dgm:styleLbl name="alignAcc1">
    <dgm:scene3d>
      <a:camera prst="orthographicFront"/>
      <a:lightRig rig="flat" dir="t"/>
    </dgm:scene3d>
    <dgm:sp3d extrusionH="12700" prstMaterial="plastic">
      <a:bevelT w="50800" h="50800"/>
    </dgm:sp3d>
    <dgm:txPr/>
    <dgm:style>
      <a:lnRef idx="1">
        <a:scrgbClr r="0" g="0" b="0"/>
      </a:lnRef>
      <a:fillRef idx="1">
        <a:scrgbClr r="0" g="0" b="0"/>
      </a:fillRef>
      <a:effectRef idx="2">
        <a:scrgbClr r="0" g="0" b="0"/>
      </a:effectRef>
      <a:fontRef idx="minor"/>
    </dgm:style>
  </dgm:styleLbl>
  <dgm:styleLbl name="trAlignAcc1">
    <dgm:scene3d>
      <a:camera prst="orthographicFront"/>
      <a:lightRig rig="flat" dir="t"/>
    </dgm:scene3d>
    <dgm:sp3d extrusionH="12700" prstMaterial="plastic">
      <a:bevelT w="50800" h="50800"/>
    </dgm:sp3d>
    <dgm:txPr/>
    <dgm:style>
      <a:lnRef idx="1">
        <a:scrgbClr r="0" g="0" b="0"/>
      </a:lnRef>
      <a:fillRef idx="1">
        <a:scrgbClr r="0" g="0" b="0"/>
      </a:fillRef>
      <a:effectRef idx="2">
        <a:scrgbClr r="0" g="0" b="0"/>
      </a:effectRef>
      <a:fontRef idx="minor"/>
    </dgm:style>
  </dgm:styleLbl>
  <dgm:styleLbl name="bgAcc1">
    <dgm:scene3d>
      <a:camera prst="orthographicFront"/>
      <a:lightRig rig="flat" dir="t"/>
    </dgm:scene3d>
    <dgm:sp3d z="-190500" extrusionH="12700" prstMaterial="plastic">
      <a:bevelT w="50800" h="50800"/>
    </dgm:sp3d>
    <dgm:txPr/>
    <dgm:style>
      <a:lnRef idx="1">
        <a:scrgbClr r="0" g="0" b="0"/>
      </a:lnRef>
      <a:fillRef idx="1">
        <a:scrgbClr r="0" g="0" b="0"/>
      </a:fillRef>
      <a:effectRef idx="2">
        <a:scrgbClr r="0" g="0" b="0"/>
      </a:effectRef>
      <a:fontRef idx="minor"/>
    </dgm:style>
  </dgm:styleLbl>
  <dgm:styleLbl name="solidFgAcc1">
    <dgm:scene3d>
      <a:camera prst="orthographicFront"/>
      <a:lightRig rig="flat" dir="t"/>
    </dgm:scene3d>
    <dgm:sp3d z="190500" extrusionH="12700" prstMaterial="plastic">
      <a:bevelT w="50800" h="50800"/>
    </dgm:sp3d>
    <dgm:txPr/>
    <dgm:style>
      <a:lnRef idx="1">
        <a:scrgbClr r="0" g="0" b="0"/>
      </a:lnRef>
      <a:fillRef idx="1">
        <a:scrgbClr r="0" g="0" b="0"/>
      </a:fillRef>
      <a:effectRef idx="2">
        <a:scrgbClr r="0" g="0" b="0"/>
      </a:effectRef>
      <a:fontRef idx="minor"/>
    </dgm:style>
  </dgm:styleLbl>
  <dgm:styleLbl name="solidAlignAcc1">
    <dgm:scene3d>
      <a:camera prst="orthographicFront"/>
      <a:lightRig rig="flat" dir="t"/>
    </dgm:scene3d>
    <dgm:sp3d extrusionH="12700" prstMaterial="plastic">
      <a:bevelT w="50800" h="50800"/>
    </dgm:sp3d>
    <dgm:txPr/>
    <dgm:style>
      <a:lnRef idx="1">
        <a:scrgbClr r="0" g="0" b="0"/>
      </a:lnRef>
      <a:fillRef idx="1">
        <a:scrgbClr r="0" g="0" b="0"/>
      </a:fillRef>
      <a:effectRef idx="2">
        <a:scrgbClr r="0" g="0" b="0"/>
      </a:effectRef>
      <a:fontRef idx="minor"/>
    </dgm:style>
  </dgm:styleLbl>
  <dgm:styleLbl name="solidBgAcc1">
    <dgm:scene3d>
      <a:camera prst="orthographicFront"/>
      <a:lightRig rig="flat" dir="t"/>
    </dgm:scene3d>
    <dgm:sp3d z="-190500" extrusionH="12700" prstMaterial="plastic">
      <a:bevelT w="50800" h="50800"/>
    </dgm:sp3d>
    <dgm:txPr/>
    <dgm:style>
      <a:lnRef idx="1">
        <a:scrgbClr r="0" g="0" b="0"/>
      </a:lnRef>
      <a:fillRef idx="1">
        <a:scrgbClr r="0" g="0" b="0"/>
      </a:fillRef>
      <a:effectRef idx="2">
        <a:scrgbClr r="0" g="0" b="0"/>
      </a:effectRef>
      <a:fontRef idx="minor"/>
    </dgm:style>
  </dgm:styleLbl>
  <dgm:styleLbl name="fgAccFollowNode1">
    <dgm:scene3d>
      <a:camera prst="orthographicFront"/>
      <a:lightRig rig="flat" dir="t"/>
    </dgm:scene3d>
    <dgm:sp3d z="190500" extrusionH="12700" prstMaterial="plastic">
      <a:bevelT w="50800" h="50800"/>
    </dgm:sp3d>
    <dgm:txPr/>
    <dgm:style>
      <a:lnRef idx="1">
        <a:scrgbClr r="0" g="0" b="0"/>
      </a:lnRef>
      <a:fillRef idx="1">
        <a:scrgbClr r="0" g="0" b="0"/>
      </a:fillRef>
      <a:effectRef idx="2">
        <a:scrgbClr r="0" g="0" b="0"/>
      </a:effectRef>
      <a:fontRef idx="minor"/>
    </dgm:style>
  </dgm:styleLbl>
  <dgm:styleLbl name="alignAccFollowNode1">
    <dgm:scene3d>
      <a:camera prst="orthographicFront"/>
      <a:lightRig rig="flat" dir="t"/>
    </dgm:scene3d>
    <dgm:sp3d extrusionH="12700" prstMaterial="plastic">
      <a:bevelT w="50800" h="50800"/>
    </dgm:sp3d>
    <dgm:txPr/>
    <dgm:style>
      <a:lnRef idx="1">
        <a:scrgbClr r="0" g="0" b="0"/>
      </a:lnRef>
      <a:fillRef idx="1">
        <a:scrgbClr r="0" g="0" b="0"/>
      </a:fillRef>
      <a:effectRef idx="2">
        <a:scrgbClr r="0" g="0" b="0"/>
      </a:effectRef>
      <a:fontRef idx="minor"/>
    </dgm:style>
  </dgm:styleLbl>
  <dgm:styleLbl name="bgAccFollowNode1">
    <dgm:scene3d>
      <a:camera prst="orthographicFront"/>
      <a:lightRig rig="flat" dir="t"/>
    </dgm:scene3d>
    <dgm:sp3d z="-190500" extrusionH="12700" prstMaterial="plastic">
      <a:bevelT w="50800" h="50800"/>
    </dgm:sp3d>
    <dgm:txPr/>
    <dgm:style>
      <a:lnRef idx="1">
        <a:scrgbClr r="0" g="0" b="0"/>
      </a:lnRef>
      <a:fillRef idx="1">
        <a:scrgbClr r="0" g="0" b="0"/>
      </a:fillRef>
      <a:effectRef idx="2">
        <a:scrgbClr r="0" g="0" b="0"/>
      </a:effectRef>
      <a:fontRef idx="minor"/>
    </dgm:style>
  </dgm:styleLbl>
  <dgm:styleLbl name="fgAcc0">
    <dgm:scene3d>
      <a:camera prst="orthographicFront"/>
      <a:lightRig rig="flat" dir="t"/>
    </dgm:scene3d>
    <dgm:sp3d z="190500" extrusionH="12700" prstMaterial="plastic">
      <a:bevelT w="50800" h="50800"/>
    </dgm:sp3d>
    <dgm:txPr/>
    <dgm:style>
      <a:lnRef idx="1">
        <a:scrgbClr r="0" g="0" b="0"/>
      </a:lnRef>
      <a:fillRef idx="1">
        <a:scrgbClr r="0" g="0" b="0"/>
      </a:fillRef>
      <a:effectRef idx="2">
        <a:scrgbClr r="0" g="0" b="0"/>
      </a:effectRef>
      <a:fontRef idx="minor"/>
    </dgm:style>
  </dgm:styleLbl>
  <dgm:styleLbl name="fgAcc2">
    <dgm:scene3d>
      <a:camera prst="orthographicFront"/>
      <a:lightRig rig="flat" dir="t"/>
    </dgm:scene3d>
    <dgm:sp3d z="190500" extrusionH="12700" prstMaterial="plastic">
      <a:bevelT w="50800" h="50800"/>
    </dgm:sp3d>
    <dgm:txPr/>
    <dgm:style>
      <a:lnRef idx="1">
        <a:scrgbClr r="0" g="0" b="0"/>
      </a:lnRef>
      <a:fillRef idx="1">
        <a:scrgbClr r="0" g="0" b="0"/>
      </a:fillRef>
      <a:effectRef idx="2">
        <a:scrgbClr r="0" g="0" b="0"/>
      </a:effectRef>
      <a:fontRef idx="minor"/>
    </dgm:style>
  </dgm:styleLbl>
  <dgm:styleLbl name="fgAcc3">
    <dgm:scene3d>
      <a:camera prst="orthographicFront"/>
      <a:lightRig rig="flat" dir="t"/>
    </dgm:scene3d>
    <dgm:sp3d z="190500" extrusionH="12700" prstMaterial="plastic">
      <a:bevelT w="50800" h="50800"/>
    </dgm:sp3d>
    <dgm:txPr/>
    <dgm:style>
      <a:lnRef idx="1">
        <a:scrgbClr r="0" g="0" b="0"/>
      </a:lnRef>
      <a:fillRef idx="1">
        <a:scrgbClr r="0" g="0" b="0"/>
      </a:fillRef>
      <a:effectRef idx="2">
        <a:scrgbClr r="0" g="0" b="0"/>
      </a:effectRef>
      <a:fontRef idx="minor"/>
    </dgm:style>
  </dgm:styleLbl>
  <dgm:styleLbl name="fgAcc4">
    <dgm:scene3d>
      <a:camera prst="orthographicFront"/>
      <a:lightRig rig="flat" dir="t"/>
    </dgm:scene3d>
    <dgm:sp3d z="190500" extrusionH="12700" prstMaterial="plastic">
      <a:bevelT w="50800" h="50800"/>
    </dgm:sp3d>
    <dgm:txPr/>
    <dgm:style>
      <a:lnRef idx="1">
        <a:scrgbClr r="0" g="0" b="0"/>
      </a:lnRef>
      <a:fillRef idx="1">
        <a:scrgbClr r="0" g="0" b="0"/>
      </a:fillRef>
      <a:effectRef idx="2">
        <a:scrgbClr r="0" g="0" b="0"/>
      </a:effectRef>
      <a:fontRef idx="minor"/>
    </dgm:style>
  </dgm:styleLbl>
  <dgm:styleLbl name="bgShp">
    <dgm:scene3d>
      <a:camera prst="orthographicFront"/>
      <a:lightRig rig="flat" dir="t"/>
    </dgm:scene3d>
    <dgm:sp3d z="-190500" extrusionH="12700" prstMaterial="plastic">
      <a:bevelT w="50800" h="50800"/>
    </dgm:sp3d>
    <dgm:txPr/>
    <dgm:style>
      <a:lnRef idx="0">
        <a:scrgbClr r="0" g="0" b="0"/>
      </a:lnRef>
      <a:fillRef idx="3">
        <a:scrgbClr r="0" g="0" b="0"/>
      </a:fillRef>
      <a:effectRef idx="0">
        <a:scrgbClr r="0" g="0" b="0"/>
      </a:effectRef>
      <a:fontRef idx="minor"/>
    </dgm:style>
  </dgm:styleLbl>
  <dgm:styleLbl name="dkBgShp">
    <dgm:scene3d>
      <a:camera prst="orthographicFront"/>
      <a:lightRig rig="flat" dir="t"/>
    </dgm:scene3d>
    <dgm:sp3d z="-190500" extrusionH="12700" prstMaterial="plastic">
      <a:bevelT w="50800" h="50800"/>
    </dgm:sp3d>
    <dgm:txPr/>
    <dgm:style>
      <a:lnRef idx="0">
        <a:scrgbClr r="0" g="0" b="0"/>
      </a:lnRef>
      <a:fillRef idx="2">
        <a:scrgbClr r="0" g="0" b="0"/>
      </a:fillRef>
      <a:effectRef idx="0">
        <a:scrgbClr r="0" g="0" b="0"/>
      </a:effectRef>
      <a:fontRef idx="minor"/>
    </dgm:style>
  </dgm:styleLbl>
  <dgm:styleLbl name="trBgShp">
    <dgm:scene3d>
      <a:camera prst="orthographicFront"/>
      <a:lightRig rig="flat" dir="t"/>
    </dgm:scene3d>
    <dgm:sp3d z="-190500" extrusionH="12700" prstMaterial="matte"/>
    <dgm:txPr/>
    <dgm:style>
      <a:lnRef idx="0">
        <a:scrgbClr r="0" g="0" b="0"/>
      </a:lnRef>
      <a:fillRef idx="1">
        <a:scrgbClr r="0" g="0" b="0"/>
      </a:fillRef>
      <a:effectRef idx="0">
        <a:scrgbClr r="0" g="0" b="0"/>
      </a:effectRef>
      <a:fontRef idx="minor"/>
    </dgm:style>
  </dgm:styleLbl>
  <dgm:styleLbl name="fgShp">
    <dgm:scene3d>
      <a:camera prst="orthographicFront"/>
      <a:lightRig rig="flat" dir="t"/>
    </dgm:scene3d>
    <dgm:sp3d z="190500" prstMaterial="plastic">
      <a:bevelT w="120900" h="88900"/>
      <a:bevelB w="88900" h="31750" prst="angle"/>
    </dgm:sp3d>
    <dgm:txPr/>
    <dgm:style>
      <a:lnRef idx="0">
        <a:scrgbClr r="0" g="0" b="0"/>
      </a:lnRef>
      <a:fillRef idx="1">
        <a:scrgbClr r="0" g="0" b="0"/>
      </a:fillRef>
      <a:effectRef idx="3">
        <a:scrgbClr r="0" g="0" b="0"/>
      </a:effectRef>
      <a:fontRef idx="minor">
        <a:schemeClr val="lt1"/>
      </a:fontRef>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0.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7.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8.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9.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0.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7.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8.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9.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0.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7.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8.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9.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0.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7.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8.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9.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0.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7.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8.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9.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10.xml.rels><?xml version="1.0" encoding="UTF-8" standalone="yes"?>
<Relationships xmlns="http://schemas.openxmlformats.org/package/2006/relationships"><Relationship Id="rId8" Type="http://schemas.openxmlformats.org/officeDocument/2006/relationships/diagramQuickStyle" Target="../diagrams/quickStyle16.xml"/><Relationship Id="rId3" Type="http://schemas.openxmlformats.org/officeDocument/2006/relationships/diagramQuickStyle" Target="../diagrams/quickStyle15.xml"/><Relationship Id="rId7" Type="http://schemas.openxmlformats.org/officeDocument/2006/relationships/diagramLayout" Target="../diagrams/layout16.xml"/><Relationship Id="rId2" Type="http://schemas.openxmlformats.org/officeDocument/2006/relationships/diagramLayout" Target="../diagrams/layout15.xml"/><Relationship Id="rId1" Type="http://schemas.openxmlformats.org/officeDocument/2006/relationships/diagramData" Target="../diagrams/data15.xml"/><Relationship Id="rId6" Type="http://schemas.openxmlformats.org/officeDocument/2006/relationships/diagramData" Target="../diagrams/data16.xml"/><Relationship Id="rId11" Type="http://schemas.openxmlformats.org/officeDocument/2006/relationships/hyperlink" Target="#&#1056;&#1072;&#1089;&#1095;&#1105;&#1090;!A1"/><Relationship Id="rId5" Type="http://schemas.microsoft.com/office/2007/relationships/diagramDrawing" Target="../diagrams/drawing15.xml"/><Relationship Id="rId10" Type="http://schemas.microsoft.com/office/2007/relationships/diagramDrawing" Target="../diagrams/drawing16.xml"/><Relationship Id="rId4" Type="http://schemas.openxmlformats.org/officeDocument/2006/relationships/diagramColors" Target="../diagrams/colors15.xml"/><Relationship Id="rId9" Type="http://schemas.openxmlformats.org/officeDocument/2006/relationships/diagramColors" Target="../diagrams/colors16.xml"/></Relationships>
</file>

<file path=xl/drawings/_rels/drawing11.xml.rels><?xml version="1.0" encoding="UTF-8" standalone="yes"?>
<Relationships xmlns="http://schemas.openxmlformats.org/package/2006/relationships"><Relationship Id="rId8" Type="http://schemas.openxmlformats.org/officeDocument/2006/relationships/diagramQuickStyle" Target="../diagrams/quickStyle18.xml"/><Relationship Id="rId3" Type="http://schemas.openxmlformats.org/officeDocument/2006/relationships/diagramQuickStyle" Target="../diagrams/quickStyle17.xml"/><Relationship Id="rId7" Type="http://schemas.openxmlformats.org/officeDocument/2006/relationships/diagramLayout" Target="../diagrams/layout18.xml"/><Relationship Id="rId2" Type="http://schemas.openxmlformats.org/officeDocument/2006/relationships/diagramLayout" Target="../diagrams/layout17.xml"/><Relationship Id="rId1" Type="http://schemas.openxmlformats.org/officeDocument/2006/relationships/diagramData" Target="../diagrams/data17.xml"/><Relationship Id="rId6" Type="http://schemas.openxmlformats.org/officeDocument/2006/relationships/diagramData" Target="../diagrams/data18.xml"/><Relationship Id="rId11" Type="http://schemas.openxmlformats.org/officeDocument/2006/relationships/hyperlink" Target="#&#1056;&#1072;&#1089;&#1095;&#1105;&#1090;!A1"/><Relationship Id="rId5" Type="http://schemas.microsoft.com/office/2007/relationships/diagramDrawing" Target="../diagrams/drawing17.xml"/><Relationship Id="rId10" Type="http://schemas.microsoft.com/office/2007/relationships/diagramDrawing" Target="../diagrams/drawing18.xml"/><Relationship Id="rId4" Type="http://schemas.openxmlformats.org/officeDocument/2006/relationships/diagramColors" Target="../diagrams/colors17.xml"/><Relationship Id="rId9" Type="http://schemas.openxmlformats.org/officeDocument/2006/relationships/diagramColors" Target="../diagrams/colors18.xml"/></Relationships>
</file>

<file path=xl/drawings/_rels/drawing12.xml.rels><?xml version="1.0" encoding="UTF-8" standalone="yes"?>
<Relationships xmlns="http://schemas.openxmlformats.org/package/2006/relationships"><Relationship Id="rId8" Type="http://schemas.openxmlformats.org/officeDocument/2006/relationships/diagramQuickStyle" Target="../diagrams/quickStyle20.xml"/><Relationship Id="rId3" Type="http://schemas.openxmlformats.org/officeDocument/2006/relationships/diagramQuickStyle" Target="../diagrams/quickStyle19.xml"/><Relationship Id="rId7" Type="http://schemas.openxmlformats.org/officeDocument/2006/relationships/diagramLayout" Target="../diagrams/layout20.xml"/><Relationship Id="rId2" Type="http://schemas.openxmlformats.org/officeDocument/2006/relationships/diagramLayout" Target="../diagrams/layout19.xml"/><Relationship Id="rId1" Type="http://schemas.openxmlformats.org/officeDocument/2006/relationships/diagramData" Target="../diagrams/data19.xml"/><Relationship Id="rId6" Type="http://schemas.openxmlformats.org/officeDocument/2006/relationships/diagramData" Target="../diagrams/data20.xml"/><Relationship Id="rId11" Type="http://schemas.openxmlformats.org/officeDocument/2006/relationships/hyperlink" Target="#&#1056;&#1072;&#1089;&#1095;&#1105;&#1090;!A1"/><Relationship Id="rId5" Type="http://schemas.microsoft.com/office/2007/relationships/diagramDrawing" Target="../diagrams/drawing19.xml"/><Relationship Id="rId10" Type="http://schemas.microsoft.com/office/2007/relationships/diagramDrawing" Target="../diagrams/drawing20.xml"/><Relationship Id="rId4" Type="http://schemas.openxmlformats.org/officeDocument/2006/relationships/diagramColors" Target="../diagrams/colors19.xml"/><Relationship Id="rId9" Type="http://schemas.openxmlformats.org/officeDocument/2006/relationships/diagramColors" Target="../diagrams/colors20.xml"/></Relationships>
</file>

<file path=xl/drawings/_rels/drawing13.xml.rels><?xml version="1.0" encoding="UTF-8" standalone="yes"?>
<Relationships xmlns="http://schemas.openxmlformats.org/package/2006/relationships"><Relationship Id="rId8" Type="http://schemas.openxmlformats.org/officeDocument/2006/relationships/diagramQuickStyle" Target="../diagrams/quickStyle22.xml"/><Relationship Id="rId3" Type="http://schemas.openxmlformats.org/officeDocument/2006/relationships/diagramQuickStyle" Target="../diagrams/quickStyle21.xml"/><Relationship Id="rId7" Type="http://schemas.openxmlformats.org/officeDocument/2006/relationships/diagramLayout" Target="../diagrams/layout22.xml"/><Relationship Id="rId2" Type="http://schemas.openxmlformats.org/officeDocument/2006/relationships/diagramLayout" Target="../diagrams/layout21.xml"/><Relationship Id="rId1" Type="http://schemas.openxmlformats.org/officeDocument/2006/relationships/diagramData" Target="../diagrams/data21.xml"/><Relationship Id="rId6" Type="http://schemas.openxmlformats.org/officeDocument/2006/relationships/diagramData" Target="../diagrams/data22.xml"/><Relationship Id="rId11" Type="http://schemas.openxmlformats.org/officeDocument/2006/relationships/hyperlink" Target="#&#1056;&#1072;&#1089;&#1095;&#1105;&#1090;!A1"/><Relationship Id="rId5" Type="http://schemas.microsoft.com/office/2007/relationships/diagramDrawing" Target="../diagrams/drawing21.xml"/><Relationship Id="rId10" Type="http://schemas.microsoft.com/office/2007/relationships/diagramDrawing" Target="../diagrams/drawing22.xml"/><Relationship Id="rId4" Type="http://schemas.openxmlformats.org/officeDocument/2006/relationships/diagramColors" Target="../diagrams/colors21.xml"/><Relationship Id="rId9" Type="http://schemas.openxmlformats.org/officeDocument/2006/relationships/diagramColors" Target="../diagrams/colors22.xml"/></Relationships>
</file>

<file path=xl/drawings/_rels/drawing14.xml.rels><?xml version="1.0" encoding="UTF-8" standalone="yes"?>
<Relationships xmlns="http://schemas.openxmlformats.org/package/2006/relationships"><Relationship Id="rId8" Type="http://schemas.openxmlformats.org/officeDocument/2006/relationships/diagramQuickStyle" Target="../diagrams/quickStyle24.xml"/><Relationship Id="rId3" Type="http://schemas.openxmlformats.org/officeDocument/2006/relationships/diagramQuickStyle" Target="../diagrams/quickStyle23.xml"/><Relationship Id="rId7" Type="http://schemas.openxmlformats.org/officeDocument/2006/relationships/diagramLayout" Target="../diagrams/layout24.xml"/><Relationship Id="rId2" Type="http://schemas.openxmlformats.org/officeDocument/2006/relationships/diagramLayout" Target="../diagrams/layout23.xml"/><Relationship Id="rId1" Type="http://schemas.openxmlformats.org/officeDocument/2006/relationships/diagramData" Target="../diagrams/data23.xml"/><Relationship Id="rId6" Type="http://schemas.openxmlformats.org/officeDocument/2006/relationships/diagramData" Target="../diagrams/data24.xml"/><Relationship Id="rId11" Type="http://schemas.openxmlformats.org/officeDocument/2006/relationships/hyperlink" Target="#&#1056;&#1072;&#1089;&#1095;&#1105;&#1090;!A1"/><Relationship Id="rId5" Type="http://schemas.microsoft.com/office/2007/relationships/diagramDrawing" Target="../diagrams/drawing23.xml"/><Relationship Id="rId10" Type="http://schemas.microsoft.com/office/2007/relationships/diagramDrawing" Target="../diagrams/drawing24.xml"/><Relationship Id="rId4" Type="http://schemas.openxmlformats.org/officeDocument/2006/relationships/diagramColors" Target="../diagrams/colors23.xml"/><Relationship Id="rId9" Type="http://schemas.openxmlformats.org/officeDocument/2006/relationships/diagramColors" Target="../diagrams/colors24.xml"/></Relationships>
</file>

<file path=xl/drawings/_rels/drawing15.xml.rels><?xml version="1.0" encoding="UTF-8" standalone="yes"?>
<Relationships xmlns="http://schemas.openxmlformats.org/package/2006/relationships"><Relationship Id="rId8" Type="http://schemas.openxmlformats.org/officeDocument/2006/relationships/diagramQuickStyle" Target="../diagrams/quickStyle26.xml"/><Relationship Id="rId3" Type="http://schemas.openxmlformats.org/officeDocument/2006/relationships/diagramQuickStyle" Target="../diagrams/quickStyle25.xml"/><Relationship Id="rId7" Type="http://schemas.openxmlformats.org/officeDocument/2006/relationships/diagramLayout" Target="../diagrams/layout26.xml"/><Relationship Id="rId2" Type="http://schemas.openxmlformats.org/officeDocument/2006/relationships/diagramLayout" Target="../diagrams/layout25.xml"/><Relationship Id="rId1" Type="http://schemas.openxmlformats.org/officeDocument/2006/relationships/diagramData" Target="../diagrams/data25.xml"/><Relationship Id="rId6" Type="http://schemas.openxmlformats.org/officeDocument/2006/relationships/diagramData" Target="../diagrams/data26.xml"/><Relationship Id="rId11" Type="http://schemas.openxmlformats.org/officeDocument/2006/relationships/hyperlink" Target="#&#1056;&#1072;&#1089;&#1095;&#1105;&#1090;!A1"/><Relationship Id="rId5" Type="http://schemas.microsoft.com/office/2007/relationships/diagramDrawing" Target="../diagrams/drawing25.xml"/><Relationship Id="rId10" Type="http://schemas.microsoft.com/office/2007/relationships/diagramDrawing" Target="../diagrams/drawing26.xml"/><Relationship Id="rId4" Type="http://schemas.openxmlformats.org/officeDocument/2006/relationships/diagramColors" Target="../diagrams/colors25.xml"/><Relationship Id="rId9" Type="http://schemas.openxmlformats.org/officeDocument/2006/relationships/diagramColors" Target="../diagrams/colors26.xml"/></Relationships>
</file>

<file path=xl/drawings/_rels/drawing16.xml.rels><?xml version="1.0" encoding="UTF-8" standalone="yes"?>
<Relationships xmlns="http://schemas.openxmlformats.org/package/2006/relationships"><Relationship Id="rId8" Type="http://schemas.openxmlformats.org/officeDocument/2006/relationships/diagramQuickStyle" Target="../diagrams/quickStyle28.xml"/><Relationship Id="rId13" Type="http://schemas.openxmlformats.org/officeDocument/2006/relationships/diagramLayout" Target="../diagrams/layout29.xml"/><Relationship Id="rId3" Type="http://schemas.openxmlformats.org/officeDocument/2006/relationships/diagramQuickStyle" Target="../diagrams/quickStyle27.xml"/><Relationship Id="rId7" Type="http://schemas.openxmlformats.org/officeDocument/2006/relationships/diagramLayout" Target="../diagrams/layout28.xml"/><Relationship Id="rId12" Type="http://schemas.openxmlformats.org/officeDocument/2006/relationships/diagramData" Target="../diagrams/data29.xml"/><Relationship Id="rId2" Type="http://schemas.openxmlformats.org/officeDocument/2006/relationships/diagramLayout" Target="../diagrams/layout27.xml"/><Relationship Id="rId16" Type="http://schemas.microsoft.com/office/2007/relationships/diagramDrawing" Target="../diagrams/drawing29.xml"/><Relationship Id="rId1" Type="http://schemas.openxmlformats.org/officeDocument/2006/relationships/diagramData" Target="../diagrams/data27.xml"/><Relationship Id="rId6" Type="http://schemas.openxmlformats.org/officeDocument/2006/relationships/diagramData" Target="../diagrams/data28.xml"/><Relationship Id="rId11" Type="http://schemas.openxmlformats.org/officeDocument/2006/relationships/hyperlink" Target="#&#1056;&#1072;&#1089;&#1095;&#1105;&#1090;!A1"/><Relationship Id="rId5" Type="http://schemas.microsoft.com/office/2007/relationships/diagramDrawing" Target="../diagrams/drawing27.xml"/><Relationship Id="rId15" Type="http://schemas.openxmlformats.org/officeDocument/2006/relationships/diagramColors" Target="../diagrams/colors29.xml"/><Relationship Id="rId10" Type="http://schemas.microsoft.com/office/2007/relationships/diagramDrawing" Target="../diagrams/drawing28.xml"/><Relationship Id="rId4" Type="http://schemas.openxmlformats.org/officeDocument/2006/relationships/diagramColors" Target="../diagrams/colors27.xml"/><Relationship Id="rId9" Type="http://schemas.openxmlformats.org/officeDocument/2006/relationships/diagramColors" Target="../diagrams/colors28.xml"/><Relationship Id="rId14" Type="http://schemas.openxmlformats.org/officeDocument/2006/relationships/diagramQuickStyle" Target="../diagrams/quickStyle29.xml"/></Relationships>
</file>

<file path=xl/drawings/_rels/drawing17.xml.rels><?xml version="1.0" encoding="UTF-8" standalone="yes"?>
<Relationships xmlns="http://schemas.openxmlformats.org/package/2006/relationships"><Relationship Id="rId8" Type="http://schemas.openxmlformats.org/officeDocument/2006/relationships/diagramQuickStyle" Target="../diagrams/quickStyle31.xml"/><Relationship Id="rId13" Type="http://schemas.openxmlformats.org/officeDocument/2006/relationships/diagramQuickStyle" Target="../diagrams/quickStyle32.xml"/><Relationship Id="rId3" Type="http://schemas.openxmlformats.org/officeDocument/2006/relationships/diagramQuickStyle" Target="../diagrams/quickStyle30.xml"/><Relationship Id="rId7" Type="http://schemas.openxmlformats.org/officeDocument/2006/relationships/diagramLayout" Target="../diagrams/layout31.xml"/><Relationship Id="rId12" Type="http://schemas.openxmlformats.org/officeDocument/2006/relationships/diagramLayout" Target="../diagrams/layout32.xml"/><Relationship Id="rId2" Type="http://schemas.openxmlformats.org/officeDocument/2006/relationships/diagramLayout" Target="../diagrams/layout30.xml"/><Relationship Id="rId16" Type="http://schemas.openxmlformats.org/officeDocument/2006/relationships/hyperlink" Target="#&#1056;&#1072;&#1089;&#1095;&#1105;&#1090;!A1"/><Relationship Id="rId1" Type="http://schemas.openxmlformats.org/officeDocument/2006/relationships/diagramData" Target="../diagrams/data30.xml"/><Relationship Id="rId6" Type="http://schemas.openxmlformats.org/officeDocument/2006/relationships/diagramData" Target="../diagrams/data31.xml"/><Relationship Id="rId11" Type="http://schemas.openxmlformats.org/officeDocument/2006/relationships/diagramData" Target="../diagrams/data32.xml"/><Relationship Id="rId5" Type="http://schemas.microsoft.com/office/2007/relationships/diagramDrawing" Target="../diagrams/drawing30.xml"/><Relationship Id="rId15" Type="http://schemas.microsoft.com/office/2007/relationships/diagramDrawing" Target="../diagrams/drawing32.xml"/><Relationship Id="rId10" Type="http://schemas.microsoft.com/office/2007/relationships/diagramDrawing" Target="../diagrams/drawing31.xml"/><Relationship Id="rId4" Type="http://schemas.openxmlformats.org/officeDocument/2006/relationships/diagramColors" Target="../diagrams/colors30.xml"/><Relationship Id="rId9" Type="http://schemas.openxmlformats.org/officeDocument/2006/relationships/diagramColors" Target="../diagrams/colors31.xml"/><Relationship Id="rId14" Type="http://schemas.openxmlformats.org/officeDocument/2006/relationships/diagramColors" Target="../diagrams/colors32.xml"/></Relationships>
</file>

<file path=xl/drawings/_rels/drawing18.xml.rels><?xml version="1.0" encoding="UTF-8" standalone="yes"?>
<Relationships xmlns="http://schemas.openxmlformats.org/package/2006/relationships"><Relationship Id="rId8" Type="http://schemas.openxmlformats.org/officeDocument/2006/relationships/diagramQuickStyle" Target="../diagrams/quickStyle34.xml"/><Relationship Id="rId13" Type="http://schemas.openxmlformats.org/officeDocument/2006/relationships/diagramQuickStyle" Target="../diagrams/quickStyle35.xml"/><Relationship Id="rId3" Type="http://schemas.openxmlformats.org/officeDocument/2006/relationships/diagramQuickStyle" Target="../diagrams/quickStyle33.xml"/><Relationship Id="rId7" Type="http://schemas.openxmlformats.org/officeDocument/2006/relationships/diagramLayout" Target="../diagrams/layout34.xml"/><Relationship Id="rId12" Type="http://schemas.openxmlformats.org/officeDocument/2006/relationships/diagramLayout" Target="../diagrams/layout35.xml"/><Relationship Id="rId2" Type="http://schemas.openxmlformats.org/officeDocument/2006/relationships/diagramLayout" Target="../diagrams/layout33.xml"/><Relationship Id="rId16" Type="http://schemas.openxmlformats.org/officeDocument/2006/relationships/hyperlink" Target="#&#1056;&#1072;&#1089;&#1095;&#1105;&#1090;!A1"/><Relationship Id="rId1" Type="http://schemas.openxmlformats.org/officeDocument/2006/relationships/diagramData" Target="../diagrams/data33.xml"/><Relationship Id="rId6" Type="http://schemas.openxmlformats.org/officeDocument/2006/relationships/diagramData" Target="../diagrams/data34.xml"/><Relationship Id="rId11" Type="http://schemas.openxmlformats.org/officeDocument/2006/relationships/diagramData" Target="../diagrams/data35.xml"/><Relationship Id="rId5" Type="http://schemas.microsoft.com/office/2007/relationships/diagramDrawing" Target="../diagrams/drawing33.xml"/><Relationship Id="rId15" Type="http://schemas.microsoft.com/office/2007/relationships/diagramDrawing" Target="../diagrams/drawing35.xml"/><Relationship Id="rId10" Type="http://schemas.microsoft.com/office/2007/relationships/diagramDrawing" Target="../diagrams/drawing34.xml"/><Relationship Id="rId4" Type="http://schemas.openxmlformats.org/officeDocument/2006/relationships/diagramColors" Target="../diagrams/colors33.xml"/><Relationship Id="rId9" Type="http://schemas.openxmlformats.org/officeDocument/2006/relationships/diagramColors" Target="../diagrams/colors34.xml"/><Relationship Id="rId14" Type="http://schemas.openxmlformats.org/officeDocument/2006/relationships/diagramColors" Target="../diagrams/colors35.xml"/></Relationships>
</file>

<file path=xl/drawings/_rels/drawing19.xml.rels><?xml version="1.0" encoding="UTF-8" standalone="yes"?>
<Relationships xmlns="http://schemas.openxmlformats.org/package/2006/relationships"><Relationship Id="rId8" Type="http://schemas.openxmlformats.org/officeDocument/2006/relationships/diagramQuickStyle" Target="../diagrams/quickStyle37.xml"/><Relationship Id="rId13" Type="http://schemas.openxmlformats.org/officeDocument/2006/relationships/diagramQuickStyle" Target="../diagrams/quickStyle38.xml"/><Relationship Id="rId18" Type="http://schemas.openxmlformats.org/officeDocument/2006/relationships/diagramQuickStyle" Target="../diagrams/quickStyle39.xml"/><Relationship Id="rId3" Type="http://schemas.openxmlformats.org/officeDocument/2006/relationships/diagramQuickStyle" Target="../diagrams/quickStyle36.xml"/><Relationship Id="rId21" Type="http://schemas.openxmlformats.org/officeDocument/2006/relationships/hyperlink" Target="#&#1056;&#1072;&#1089;&#1095;&#1105;&#1090;!A1"/><Relationship Id="rId7" Type="http://schemas.openxmlformats.org/officeDocument/2006/relationships/diagramLayout" Target="../diagrams/layout37.xml"/><Relationship Id="rId12" Type="http://schemas.openxmlformats.org/officeDocument/2006/relationships/diagramLayout" Target="../diagrams/layout38.xml"/><Relationship Id="rId17" Type="http://schemas.openxmlformats.org/officeDocument/2006/relationships/diagramLayout" Target="../diagrams/layout39.xml"/><Relationship Id="rId2" Type="http://schemas.openxmlformats.org/officeDocument/2006/relationships/diagramLayout" Target="../diagrams/layout36.xml"/><Relationship Id="rId16" Type="http://schemas.openxmlformats.org/officeDocument/2006/relationships/diagramData" Target="../diagrams/data39.xml"/><Relationship Id="rId20" Type="http://schemas.microsoft.com/office/2007/relationships/diagramDrawing" Target="../diagrams/drawing39.xml"/><Relationship Id="rId1" Type="http://schemas.openxmlformats.org/officeDocument/2006/relationships/diagramData" Target="../diagrams/data36.xml"/><Relationship Id="rId6" Type="http://schemas.openxmlformats.org/officeDocument/2006/relationships/diagramData" Target="../diagrams/data37.xml"/><Relationship Id="rId11" Type="http://schemas.openxmlformats.org/officeDocument/2006/relationships/diagramData" Target="../diagrams/data38.xml"/><Relationship Id="rId5" Type="http://schemas.microsoft.com/office/2007/relationships/diagramDrawing" Target="../diagrams/drawing36.xml"/><Relationship Id="rId15" Type="http://schemas.microsoft.com/office/2007/relationships/diagramDrawing" Target="../diagrams/drawing38.xml"/><Relationship Id="rId10" Type="http://schemas.microsoft.com/office/2007/relationships/diagramDrawing" Target="../diagrams/drawing37.xml"/><Relationship Id="rId19" Type="http://schemas.openxmlformats.org/officeDocument/2006/relationships/diagramColors" Target="../diagrams/colors39.xml"/><Relationship Id="rId4" Type="http://schemas.openxmlformats.org/officeDocument/2006/relationships/diagramColors" Target="../diagrams/colors36.xml"/><Relationship Id="rId9" Type="http://schemas.openxmlformats.org/officeDocument/2006/relationships/diagramColors" Target="../diagrams/colors37.xml"/><Relationship Id="rId14" Type="http://schemas.openxmlformats.org/officeDocument/2006/relationships/diagramColors" Target="../diagrams/colors38.xml"/></Relationships>
</file>

<file path=xl/drawings/_rels/drawing2.xml.rels><?xml version="1.0" encoding="UTF-8" standalone="yes"?>
<Relationships xmlns="http://schemas.openxmlformats.org/package/2006/relationships"><Relationship Id="rId1" Type="http://schemas.openxmlformats.org/officeDocument/2006/relationships/hyperlink" Target="#&#1056;&#1072;&#1089;&#1095;&#1105;&#1090;!A1"/></Relationships>
</file>

<file path=xl/drawings/_rels/drawing20.xml.rels><?xml version="1.0" encoding="UTF-8" standalone="yes"?>
<Relationships xmlns="http://schemas.openxmlformats.org/package/2006/relationships"><Relationship Id="rId8" Type="http://schemas.openxmlformats.org/officeDocument/2006/relationships/diagramQuickStyle" Target="../diagrams/quickStyle41.xml"/><Relationship Id="rId13" Type="http://schemas.openxmlformats.org/officeDocument/2006/relationships/diagramQuickStyle" Target="../diagrams/quickStyle42.xml"/><Relationship Id="rId18" Type="http://schemas.openxmlformats.org/officeDocument/2006/relationships/diagramQuickStyle" Target="../diagrams/quickStyle43.xml"/><Relationship Id="rId3" Type="http://schemas.openxmlformats.org/officeDocument/2006/relationships/diagramQuickStyle" Target="../diagrams/quickStyle40.xml"/><Relationship Id="rId21" Type="http://schemas.openxmlformats.org/officeDocument/2006/relationships/hyperlink" Target="#&#1056;&#1072;&#1089;&#1095;&#1105;&#1090;!A1"/><Relationship Id="rId7" Type="http://schemas.openxmlformats.org/officeDocument/2006/relationships/diagramLayout" Target="../diagrams/layout41.xml"/><Relationship Id="rId12" Type="http://schemas.openxmlformats.org/officeDocument/2006/relationships/diagramLayout" Target="../diagrams/layout42.xml"/><Relationship Id="rId17" Type="http://schemas.openxmlformats.org/officeDocument/2006/relationships/diagramLayout" Target="../diagrams/layout43.xml"/><Relationship Id="rId2" Type="http://schemas.openxmlformats.org/officeDocument/2006/relationships/diagramLayout" Target="../diagrams/layout40.xml"/><Relationship Id="rId16" Type="http://schemas.openxmlformats.org/officeDocument/2006/relationships/diagramData" Target="../diagrams/data43.xml"/><Relationship Id="rId20" Type="http://schemas.microsoft.com/office/2007/relationships/diagramDrawing" Target="../diagrams/drawing43.xml"/><Relationship Id="rId1" Type="http://schemas.openxmlformats.org/officeDocument/2006/relationships/diagramData" Target="../diagrams/data40.xml"/><Relationship Id="rId6" Type="http://schemas.openxmlformats.org/officeDocument/2006/relationships/diagramData" Target="../diagrams/data41.xml"/><Relationship Id="rId11" Type="http://schemas.openxmlformats.org/officeDocument/2006/relationships/diagramData" Target="../diagrams/data42.xml"/><Relationship Id="rId5" Type="http://schemas.microsoft.com/office/2007/relationships/diagramDrawing" Target="../diagrams/drawing40.xml"/><Relationship Id="rId15" Type="http://schemas.microsoft.com/office/2007/relationships/diagramDrawing" Target="../diagrams/drawing42.xml"/><Relationship Id="rId10" Type="http://schemas.microsoft.com/office/2007/relationships/diagramDrawing" Target="../diagrams/drawing41.xml"/><Relationship Id="rId19" Type="http://schemas.openxmlformats.org/officeDocument/2006/relationships/diagramColors" Target="../diagrams/colors43.xml"/><Relationship Id="rId4" Type="http://schemas.openxmlformats.org/officeDocument/2006/relationships/diagramColors" Target="../diagrams/colors40.xml"/><Relationship Id="rId9" Type="http://schemas.openxmlformats.org/officeDocument/2006/relationships/diagramColors" Target="../diagrams/colors41.xml"/><Relationship Id="rId14" Type="http://schemas.openxmlformats.org/officeDocument/2006/relationships/diagramColors" Target="../diagrams/colors42.xml"/></Relationships>
</file>

<file path=xl/drawings/_rels/drawing21.xml.rels><?xml version="1.0" encoding="UTF-8" standalone="yes"?>
<Relationships xmlns="http://schemas.openxmlformats.org/package/2006/relationships"><Relationship Id="rId8" Type="http://schemas.openxmlformats.org/officeDocument/2006/relationships/diagramQuickStyle" Target="../diagrams/quickStyle45.xml"/><Relationship Id="rId13" Type="http://schemas.openxmlformats.org/officeDocument/2006/relationships/diagramQuickStyle" Target="../diagrams/quickStyle46.xml"/><Relationship Id="rId18" Type="http://schemas.openxmlformats.org/officeDocument/2006/relationships/diagramQuickStyle" Target="../diagrams/quickStyle47.xml"/><Relationship Id="rId3" Type="http://schemas.openxmlformats.org/officeDocument/2006/relationships/diagramQuickStyle" Target="../diagrams/quickStyle44.xml"/><Relationship Id="rId21" Type="http://schemas.openxmlformats.org/officeDocument/2006/relationships/hyperlink" Target="#&#1056;&#1072;&#1089;&#1095;&#1105;&#1090;!A1"/><Relationship Id="rId7" Type="http://schemas.openxmlformats.org/officeDocument/2006/relationships/diagramLayout" Target="../diagrams/layout45.xml"/><Relationship Id="rId12" Type="http://schemas.openxmlformats.org/officeDocument/2006/relationships/diagramLayout" Target="../diagrams/layout46.xml"/><Relationship Id="rId17" Type="http://schemas.openxmlformats.org/officeDocument/2006/relationships/diagramLayout" Target="../diagrams/layout47.xml"/><Relationship Id="rId2" Type="http://schemas.openxmlformats.org/officeDocument/2006/relationships/diagramLayout" Target="../diagrams/layout44.xml"/><Relationship Id="rId16" Type="http://schemas.openxmlformats.org/officeDocument/2006/relationships/diagramData" Target="../diagrams/data47.xml"/><Relationship Id="rId20" Type="http://schemas.microsoft.com/office/2007/relationships/diagramDrawing" Target="../diagrams/drawing47.xml"/><Relationship Id="rId1" Type="http://schemas.openxmlformats.org/officeDocument/2006/relationships/diagramData" Target="../diagrams/data44.xml"/><Relationship Id="rId6" Type="http://schemas.openxmlformats.org/officeDocument/2006/relationships/diagramData" Target="../diagrams/data45.xml"/><Relationship Id="rId11" Type="http://schemas.openxmlformats.org/officeDocument/2006/relationships/diagramData" Target="../diagrams/data46.xml"/><Relationship Id="rId5" Type="http://schemas.microsoft.com/office/2007/relationships/diagramDrawing" Target="../diagrams/drawing44.xml"/><Relationship Id="rId15" Type="http://schemas.microsoft.com/office/2007/relationships/diagramDrawing" Target="../diagrams/drawing46.xml"/><Relationship Id="rId10" Type="http://schemas.microsoft.com/office/2007/relationships/diagramDrawing" Target="../diagrams/drawing45.xml"/><Relationship Id="rId19" Type="http://schemas.openxmlformats.org/officeDocument/2006/relationships/diagramColors" Target="../diagrams/colors47.xml"/><Relationship Id="rId4" Type="http://schemas.openxmlformats.org/officeDocument/2006/relationships/diagramColors" Target="../diagrams/colors44.xml"/><Relationship Id="rId9" Type="http://schemas.openxmlformats.org/officeDocument/2006/relationships/diagramColors" Target="../diagrams/colors45.xml"/><Relationship Id="rId14" Type="http://schemas.openxmlformats.org/officeDocument/2006/relationships/diagramColors" Target="../diagrams/colors46.xml"/></Relationships>
</file>

<file path=xl/drawings/_rels/drawing22.xml.rels><?xml version="1.0" encoding="UTF-8" standalone="yes"?>
<Relationships xmlns="http://schemas.openxmlformats.org/package/2006/relationships"><Relationship Id="rId13" Type="http://schemas.openxmlformats.org/officeDocument/2006/relationships/image" Target="../media/image8.png"/><Relationship Id="rId18" Type="http://schemas.openxmlformats.org/officeDocument/2006/relationships/image" Target="../media/image13.png"/><Relationship Id="rId26" Type="http://schemas.openxmlformats.org/officeDocument/2006/relationships/image" Target="../media/image21.png"/><Relationship Id="rId39" Type="http://schemas.openxmlformats.org/officeDocument/2006/relationships/image" Target="../media/image34.png"/><Relationship Id="rId21" Type="http://schemas.openxmlformats.org/officeDocument/2006/relationships/image" Target="../media/image16.png"/><Relationship Id="rId34" Type="http://schemas.openxmlformats.org/officeDocument/2006/relationships/image" Target="../media/image29.png"/><Relationship Id="rId42" Type="http://schemas.openxmlformats.org/officeDocument/2006/relationships/image" Target="../media/image37.png"/><Relationship Id="rId47" Type="http://schemas.openxmlformats.org/officeDocument/2006/relationships/image" Target="../media/image42.png"/><Relationship Id="rId50" Type="http://schemas.openxmlformats.org/officeDocument/2006/relationships/image" Target="../media/image45.png"/><Relationship Id="rId55" Type="http://schemas.openxmlformats.org/officeDocument/2006/relationships/image" Target="../media/image50.png"/><Relationship Id="rId63" Type="http://schemas.microsoft.com/office/2007/relationships/diagramDrawing" Target="../diagrams/drawing49.xml"/><Relationship Id="rId68" Type="http://schemas.microsoft.com/office/2007/relationships/diagramDrawing" Target="../diagrams/drawing50.xml"/><Relationship Id="rId7" Type="http://schemas.openxmlformats.org/officeDocument/2006/relationships/image" Target="../media/image2.png"/><Relationship Id="rId71" Type="http://schemas.openxmlformats.org/officeDocument/2006/relationships/diagramQuickStyle" Target="../diagrams/quickStyle51.xml"/><Relationship Id="rId2" Type="http://schemas.openxmlformats.org/officeDocument/2006/relationships/diagramLayout" Target="../diagrams/layout48.xml"/><Relationship Id="rId16" Type="http://schemas.openxmlformats.org/officeDocument/2006/relationships/image" Target="../media/image11.png"/><Relationship Id="rId29" Type="http://schemas.openxmlformats.org/officeDocument/2006/relationships/image" Target="../media/image24.png"/><Relationship Id="rId11" Type="http://schemas.openxmlformats.org/officeDocument/2006/relationships/image" Target="../media/image6.png"/><Relationship Id="rId24" Type="http://schemas.openxmlformats.org/officeDocument/2006/relationships/image" Target="../media/image19.png"/><Relationship Id="rId32" Type="http://schemas.openxmlformats.org/officeDocument/2006/relationships/image" Target="../media/image27.png"/><Relationship Id="rId37" Type="http://schemas.openxmlformats.org/officeDocument/2006/relationships/image" Target="../media/image32.png"/><Relationship Id="rId40" Type="http://schemas.openxmlformats.org/officeDocument/2006/relationships/image" Target="../media/image35.png"/><Relationship Id="rId45" Type="http://schemas.openxmlformats.org/officeDocument/2006/relationships/image" Target="../media/image40.png"/><Relationship Id="rId53" Type="http://schemas.openxmlformats.org/officeDocument/2006/relationships/image" Target="../media/image48.png"/><Relationship Id="rId58" Type="http://schemas.openxmlformats.org/officeDocument/2006/relationships/image" Target="../media/image53.png"/><Relationship Id="rId66" Type="http://schemas.openxmlformats.org/officeDocument/2006/relationships/diagramQuickStyle" Target="../diagrams/quickStyle50.xml"/><Relationship Id="rId74" Type="http://schemas.openxmlformats.org/officeDocument/2006/relationships/hyperlink" Target="#&#1056;&#1072;&#1089;&#1095;&#1105;&#1090;!A1"/><Relationship Id="rId5" Type="http://schemas.microsoft.com/office/2007/relationships/diagramDrawing" Target="../diagrams/drawing48.xml"/><Relationship Id="rId15" Type="http://schemas.openxmlformats.org/officeDocument/2006/relationships/image" Target="../media/image10.png"/><Relationship Id="rId23" Type="http://schemas.openxmlformats.org/officeDocument/2006/relationships/image" Target="../media/image18.png"/><Relationship Id="rId28" Type="http://schemas.openxmlformats.org/officeDocument/2006/relationships/image" Target="../media/image23.png"/><Relationship Id="rId36" Type="http://schemas.openxmlformats.org/officeDocument/2006/relationships/image" Target="../media/image31.jpeg"/><Relationship Id="rId49" Type="http://schemas.openxmlformats.org/officeDocument/2006/relationships/image" Target="../media/image44.png"/><Relationship Id="rId57" Type="http://schemas.openxmlformats.org/officeDocument/2006/relationships/image" Target="../media/image52.png"/><Relationship Id="rId61" Type="http://schemas.openxmlformats.org/officeDocument/2006/relationships/diagramQuickStyle" Target="../diagrams/quickStyle49.xml"/><Relationship Id="rId10" Type="http://schemas.openxmlformats.org/officeDocument/2006/relationships/image" Target="../media/image5.png"/><Relationship Id="rId19" Type="http://schemas.openxmlformats.org/officeDocument/2006/relationships/image" Target="../media/image14.png"/><Relationship Id="rId31" Type="http://schemas.openxmlformats.org/officeDocument/2006/relationships/image" Target="../media/image26.png"/><Relationship Id="rId44" Type="http://schemas.openxmlformats.org/officeDocument/2006/relationships/image" Target="../media/image39.png"/><Relationship Id="rId52" Type="http://schemas.openxmlformats.org/officeDocument/2006/relationships/image" Target="../media/image47.png"/><Relationship Id="rId60" Type="http://schemas.openxmlformats.org/officeDocument/2006/relationships/diagramLayout" Target="../diagrams/layout49.xml"/><Relationship Id="rId65" Type="http://schemas.openxmlformats.org/officeDocument/2006/relationships/diagramLayout" Target="../diagrams/layout50.xml"/><Relationship Id="rId73" Type="http://schemas.microsoft.com/office/2007/relationships/diagramDrawing" Target="../diagrams/drawing51.xml"/><Relationship Id="rId4" Type="http://schemas.openxmlformats.org/officeDocument/2006/relationships/diagramColors" Target="../diagrams/colors48.xml"/><Relationship Id="rId9" Type="http://schemas.openxmlformats.org/officeDocument/2006/relationships/image" Target="../media/image4.png"/><Relationship Id="rId14" Type="http://schemas.openxmlformats.org/officeDocument/2006/relationships/image" Target="../media/image9.png"/><Relationship Id="rId22" Type="http://schemas.openxmlformats.org/officeDocument/2006/relationships/image" Target="../media/image17.png"/><Relationship Id="rId27" Type="http://schemas.openxmlformats.org/officeDocument/2006/relationships/image" Target="../media/image22.png"/><Relationship Id="rId30" Type="http://schemas.openxmlformats.org/officeDocument/2006/relationships/image" Target="../media/image25.png"/><Relationship Id="rId35" Type="http://schemas.openxmlformats.org/officeDocument/2006/relationships/image" Target="../media/image30.png"/><Relationship Id="rId43" Type="http://schemas.openxmlformats.org/officeDocument/2006/relationships/image" Target="../media/image38.png"/><Relationship Id="rId48" Type="http://schemas.openxmlformats.org/officeDocument/2006/relationships/image" Target="../media/image43.png"/><Relationship Id="rId56" Type="http://schemas.openxmlformats.org/officeDocument/2006/relationships/image" Target="../media/image51.png"/><Relationship Id="rId64" Type="http://schemas.openxmlformats.org/officeDocument/2006/relationships/diagramData" Target="../diagrams/data50.xml"/><Relationship Id="rId69" Type="http://schemas.openxmlformats.org/officeDocument/2006/relationships/diagramData" Target="../diagrams/data51.xml"/><Relationship Id="rId8" Type="http://schemas.openxmlformats.org/officeDocument/2006/relationships/image" Target="../media/image3.png"/><Relationship Id="rId51" Type="http://schemas.openxmlformats.org/officeDocument/2006/relationships/image" Target="../media/image46.png"/><Relationship Id="rId72" Type="http://schemas.openxmlformats.org/officeDocument/2006/relationships/diagramColors" Target="../diagrams/colors51.xml"/><Relationship Id="rId3" Type="http://schemas.openxmlformats.org/officeDocument/2006/relationships/diagramQuickStyle" Target="../diagrams/quickStyle48.xml"/><Relationship Id="rId12" Type="http://schemas.openxmlformats.org/officeDocument/2006/relationships/image" Target="../media/image7.png"/><Relationship Id="rId17" Type="http://schemas.openxmlformats.org/officeDocument/2006/relationships/image" Target="../media/image12.png"/><Relationship Id="rId25" Type="http://schemas.openxmlformats.org/officeDocument/2006/relationships/image" Target="../media/image20.png"/><Relationship Id="rId33" Type="http://schemas.openxmlformats.org/officeDocument/2006/relationships/image" Target="../media/image28.png"/><Relationship Id="rId38" Type="http://schemas.openxmlformats.org/officeDocument/2006/relationships/image" Target="../media/image33.png"/><Relationship Id="rId46" Type="http://schemas.openxmlformats.org/officeDocument/2006/relationships/image" Target="../media/image41.png"/><Relationship Id="rId59" Type="http://schemas.openxmlformats.org/officeDocument/2006/relationships/diagramData" Target="../diagrams/data49.xml"/><Relationship Id="rId67" Type="http://schemas.openxmlformats.org/officeDocument/2006/relationships/diagramColors" Target="../diagrams/colors50.xml"/><Relationship Id="rId20" Type="http://schemas.openxmlformats.org/officeDocument/2006/relationships/image" Target="../media/image15.png"/><Relationship Id="rId41" Type="http://schemas.openxmlformats.org/officeDocument/2006/relationships/image" Target="../media/image36.png"/><Relationship Id="rId54" Type="http://schemas.openxmlformats.org/officeDocument/2006/relationships/image" Target="../media/image49.png"/><Relationship Id="rId62" Type="http://schemas.openxmlformats.org/officeDocument/2006/relationships/diagramColors" Target="../diagrams/colors49.xml"/><Relationship Id="rId70" Type="http://schemas.openxmlformats.org/officeDocument/2006/relationships/diagramLayout" Target="../diagrams/layout51.xml"/><Relationship Id="rId1" Type="http://schemas.openxmlformats.org/officeDocument/2006/relationships/diagramData" Target="../diagrams/data48.xml"/><Relationship Id="rId6" Type="http://schemas.openxmlformats.org/officeDocument/2006/relationships/image" Target="../media/image1.png"/></Relationships>
</file>

<file path=xl/drawings/_rels/drawing23.xml.rels><?xml version="1.0" encoding="UTF-8" standalone="yes"?>
<Relationships xmlns="http://schemas.openxmlformats.org/package/2006/relationships"><Relationship Id="rId8" Type="http://schemas.openxmlformats.org/officeDocument/2006/relationships/diagramQuickStyle" Target="../diagrams/quickStyle53.xml"/><Relationship Id="rId13" Type="http://schemas.openxmlformats.org/officeDocument/2006/relationships/diagramQuickStyle" Target="../diagrams/quickStyle54.xml"/><Relationship Id="rId18" Type="http://schemas.openxmlformats.org/officeDocument/2006/relationships/diagramQuickStyle" Target="../diagrams/quickStyle55.xml"/><Relationship Id="rId26" Type="http://schemas.openxmlformats.org/officeDocument/2006/relationships/hyperlink" Target="#&#1056;&#1072;&#1089;&#1095;&#1105;&#1090;!A1"/><Relationship Id="rId3" Type="http://schemas.openxmlformats.org/officeDocument/2006/relationships/diagramQuickStyle" Target="../diagrams/quickStyle52.xml"/><Relationship Id="rId21" Type="http://schemas.openxmlformats.org/officeDocument/2006/relationships/diagramData" Target="../diagrams/data56.xml"/><Relationship Id="rId7" Type="http://schemas.openxmlformats.org/officeDocument/2006/relationships/diagramLayout" Target="../diagrams/layout53.xml"/><Relationship Id="rId12" Type="http://schemas.openxmlformats.org/officeDocument/2006/relationships/diagramLayout" Target="../diagrams/layout54.xml"/><Relationship Id="rId17" Type="http://schemas.openxmlformats.org/officeDocument/2006/relationships/diagramLayout" Target="../diagrams/layout55.xml"/><Relationship Id="rId25" Type="http://schemas.microsoft.com/office/2007/relationships/diagramDrawing" Target="../diagrams/drawing56.xml"/><Relationship Id="rId2" Type="http://schemas.openxmlformats.org/officeDocument/2006/relationships/diagramLayout" Target="../diagrams/layout52.xml"/><Relationship Id="rId16" Type="http://schemas.openxmlformats.org/officeDocument/2006/relationships/diagramData" Target="../diagrams/data55.xml"/><Relationship Id="rId20" Type="http://schemas.microsoft.com/office/2007/relationships/diagramDrawing" Target="../diagrams/drawing55.xml"/><Relationship Id="rId1" Type="http://schemas.openxmlformats.org/officeDocument/2006/relationships/diagramData" Target="../diagrams/data52.xml"/><Relationship Id="rId6" Type="http://schemas.openxmlformats.org/officeDocument/2006/relationships/diagramData" Target="../diagrams/data53.xml"/><Relationship Id="rId11" Type="http://schemas.openxmlformats.org/officeDocument/2006/relationships/diagramData" Target="../diagrams/data54.xml"/><Relationship Id="rId24" Type="http://schemas.openxmlformats.org/officeDocument/2006/relationships/diagramColors" Target="../diagrams/colors56.xml"/><Relationship Id="rId5" Type="http://schemas.microsoft.com/office/2007/relationships/diagramDrawing" Target="../diagrams/drawing52.xml"/><Relationship Id="rId15" Type="http://schemas.microsoft.com/office/2007/relationships/diagramDrawing" Target="../diagrams/drawing54.xml"/><Relationship Id="rId23" Type="http://schemas.openxmlformats.org/officeDocument/2006/relationships/diagramQuickStyle" Target="../diagrams/quickStyle56.xml"/><Relationship Id="rId10" Type="http://schemas.microsoft.com/office/2007/relationships/diagramDrawing" Target="../diagrams/drawing53.xml"/><Relationship Id="rId19" Type="http://schemas.openxmlformats.org/officeDocument/2006/relationships/diagramColors" Target="../diagrams/colors55.xml"/><Relationship Id="rId4" Type="http://schemas.openxmlformats.org/officeDocument/2006/relationships/diagramColors" Target="../diagrams/colors52.xml"/><Relationship Id="rId9" Type="http://schemas.openxmlformats.org/officeDocument/2006/relationships/diagramColors" Target="../diagrams/colors53.xml"/><Relationship Id="rId14" Type="http://schemas.openxmlformats.org/officeDocument/2006/relationships/diagramColors" Target="../diagrams/colors54.xml"/><Relationship Id="rId22" Type="http://schemas.openxmlformats.org/officeDocument/2006/relationships/diagramLayout" Target="../diagrams/layout56.xml"/></Relationships>
</file>

<file path=xl/drawings/_rels/drawing3.xml.rels><?xml version="1.0" encoding="UTF-8" standalone="yes"?>
<Relationships xmlns="http://schemas.openxmlformats.org/package/2006/relationships"><Relationship Id="rId3" Type="http://schemas.openxmlformats.org/officeDocument/2006/relationships/diagramQuickStyle" Target="../diagrams/quickStyle2.xml"/><Relationship Id="rId2" Type="http://schemas.openxmlformats.org/officeDocument/2006/relationships/diagramLayout" Target="../diagrams/layout2.xml"/><Relationship Id="rId1" Type="http://schemas.openxmlformats.org/officeDocument/2006/relationships/diagramData" Target="../diagrams/data2.xml"/><Relationship Id="rId6" Type="http://schemas.openxmlformats.org/officeDocument/2006/relationships/hyperlink" Target="#&#1056;&#1072;&#1089;&#1095;&#1105;&#1090;!A1"/><Relationship Id="rId5" Type="http://schemas.microsoft.com/office/2007/relationships/diagramDrawing" Target="../diagrams/drawing2.xml"/><Relationship Id="rId4" Type="http://schemas.openxmlformats.org/officeDocument/2006/relationships/diagramColors" Target="../diagrams/colors2.xml"/></Relationships>
</file>

<file path=xl/drawings/_rels/drawing4.xml.rels><?xml version="1.0" encoding="UTF-8" standalone="yes"?>
<Relationships xmlns="http://schemas.openxmlformats.org/package/2006/relationships"><Relationship Id="rId8" Type="http://schemas.openxmlformats.org/officeDocument/2006/relationships/diagramQuickStyle" Target="../diagrams/quickStyle4.xml"/><Relationship Id="rId3" Type="http://schemas.openxmlformats.org/officeDocument/2006/relationships/diagramQuickStyle" Target="../diagrams/quickStyle3.xml"/><Relationship Id="rId7" Type="http://schemas.openxmlformats.org/officeDocument/2006/relationships/diagramLayout" Target="../diagrams/layout4.xml"/><Relationship Id="rId2" Type="http://schemas.openxmlformats.org/officeDocument/2006/relationships/diagramLayout" Target="../diagrams/layout3.xml"/><Relationship Id="rId1" Type="http://schemas.openxmlformats.org/officeDocument/2006/relationships/diagramData" Target="../diagrams/data3.xml"/><Relationship Id="rId6" Type="http://schemas.openxmlformats.org/officeDocument/2006/relationships/diagramData" Target="../diagrams/data4.xml"/><Relationship Id="rId11" Type="http://schemas.openxmlformats.org/officeDocument/2006/relationships/hyperlink" Target="#&#1056;&#1072;&#1089;&#1095;&#1105;&#1090;!A1"/><Relationship Id="rId5" Type="http://schemas.microsoft.com/office/2007/relationships/diagramDrawing" Target="../diagrams/drawing3.xml"/><Relationship Id="rId10" Type="http://schemas.microsoft.com/office/2007/relationships/diagramDrawing" Target="../diagrams/drawing4.xml"/><Relationship Id="rId4" Type="http://schemas.openxmlformats.org/officeDocument/2006/relationships/diagramColors" Target="../diagrams/colors3.xml"/><Relationship Id="rId9" Type="http://schemas.openxmlformats.org/officeDocument/2006/relationships/diagramColors" Target="../diagrams/colors4.xml"/></Relationships>
</file>

<file path=xl/drawings/_rels/drawing5.xml.rels><?xml version="1.0" encoding="UTF-8" standalone="yes"?>
<Relationships xmlns="http://schemas.openxmlformats.org/package/2006/relationships"><Relationship Id="rId8" Type="http://schemas.openxmlformats.org/officeDocument/2006/relationships/diagramQuickStyle" Target="../diagrams/quickStyle6.xml"/><Relationship Id="rId3" Type="http://schemas.openxmlformats.org/officeDocument/2006/relationships/diagramQuickStyle" Target="../diagrams/quickStyle5.xml"/><Relationship Id="rId7" Type="http://schemas.openxmlformats.org/officeDocument/2006/relationships/diagramLayout" Target="../diagrams/layout6.xml"/><Relationship Id="rId2" Type="http://schemas.openxmlformats.org/officeDocument/2006/relationships/diagramLayout" Target="../diagrams/layout5.xml"/><Relationship Id="rId1" Type="http://schemas.openxmlformats.org/officeDocument/2006/relationships/diagramData" Target="../diagrams/data5.xml"/><Relationship Id="rId6" Type="http://schemas.openxmlformats.org/officeDocument/2006/relationships/diagramData" Target="../diagrams/data6.xml"/><Relationship Id="rId11" Type="http://schemas.openxmlformats.org/officeDocument/2006/relationships/hyperlink" Target="#&#1056;&#1072;&#1089;&#1095;&#1105;&#1090;!A1"/><Relationship Id="rId5" Type="http://schemas.microsoft.com/office/2007/relationships/diagramDrawing" Target="../diagrams/drawing5.xml"/><Relationship Id="rId10" Type="http://schemas.microsoft.com/office/2007/relationships/diagramDrawing" Target="../diagrams/drawing6.xml"/><Relationship Id="rId4" Type="http://schemas.openxmlformats.org/officeDocument/2006/relationships/diagramColors" Target="../diagrams/colors5.xml"/><Relationship Id="rId9" Type="http://schemas.openxmlformats.org/officeDocument/2006/relationships/diagramColors" Target="../diagrams/colors6.xml"/></Relationships>
</file>

<file path=xl/drawings/_rels/drawing6.xml.rels><?xml version="1.0" encoding="UTF-8" standalone="yes"?>
<Relationships xmlns="http://schemas.openxmlformats.org/package/2006/relationships"><Relationship Id="rId8" Type="http://schemas.openxmlformats.org/officeDocument/2006/relationships/diagramQuickStyle" Target="../diagrams/quickStyle8.xml"/><Relationship Id="rId3" Type="http://schemas.openxmlformats.org/officeDocument/2006/relationships/diagramQuickStyle" Target="../diagrams/quickStyle7.xml"/><Relationship Id="rId7" Type="http://schemas.openxmlformats.org/officeDocument/2006/relationships/diagramLayout" Target="../diagrams/layout8.xml"/><Relationship Id="rId2" Type="http://schemas.openxmlformats.org/officeDocument/2006/relationships/diagramLayout" Target="../diagrams/layout7.xml"/><Relationship Id="rId1" Type="http://schemas.openxmlformats.org/officeDocument/2006/relationships/diagramData" Target="../diagrams/data7.xml"/><Relationship Id="rId6" Type="http://schemas.openxmlformats.org/officeDocument/2006/relationships/diagramData" Target="../diagrams/data8.xml"/><Relationship Id="rId11" Type="http://schemas.openxmlformats.org/officeDocument/2006/relationships/hyperlink" Target="#&#1056;&#1072;&#1089;&#1095;&#1105;&#1090;!A1"/><Relationship Id="rId5" Type="http://schemas.microsoft.com/office/2007/relationships/diagramDrawing" Target="../diagrams/drawing7.xml"/><Relationship Id="rId10" Type="http://schemas.microsoft.com/office/2007/relationships/diagramDrawing" Target="../diagrams/drawing8.xml"/><Relationship Id="rId4" Type="http://schemas.openxmlformats.org/officeDocument/2006/relationships/diagramColors" Target="../diagrams/colors7.xml"/><Relationship Id="rId9" Type="http://schemas.openxmlformats.org/officeDocument/2006/relationships/diagramColors" Target="../diagrams/colors8.xml"/></Relationships>
</file>

<file path=xl/drawings/_rels/drawing7.xml.rels><?xml version="1.0" encoding="UTF-8" standalone="yes"?>
<Relationships xmlns="http://schemas.openxmlformats.org/package/2006/relationships"><Relationship Id="rId8" Type="http://schemas.openxmlformats.org/officeDocument/2006/relationships/diagramQuickStyle" Target="../diagrams/quickStyle10.xml"/><Relationship Id="rId3" Type="http://schemas.openxmlformats.org/officeDocument/2006/relationships/diagramQuickStyle" Target="../diagrams/quickStyle9.xml"/><Relationship Id="rId7" Type="http://schemas.openxmlformats.org/officeDocument/2006/relationships/diagramLayout" Target="../diagrams/layout10.xml"/><Relationship Id="rId2" Type="http://schemas.openxmlformats.org/officeDocument/2006/relationships/diagramLayout" Target="../diagrams/layout9.xml"/><Relationship Id="rId1" Type="http://schemas.openxmlformats.org/officeDocument/2006/relationships/diagramData" Target="../diagrams/data9.xml"/><Relationship Id="rId6" Type="http://schemas.openxmlformats.org/officeDocument/2006/relationships/diagramData" Target="../diagrams/data10.xml"/><Relationship Id="rId11" Type="http://schemas.openxmlformats.org/officeDocument/2006/relationships/hyperlink" Target="#&#1056;&#1072;&#1089;&#1095;&#1105;&#1090;!A1"/><Relationship Id="rId5" Type="http://schemas.microsoft.com/office/2007/relationships/diagramDrawing" Target="../diagrams/drawing9.xml"/><Relationship Id="rId10" Type="http://schemas.microsoft.com/office/2007/relationships/diagramDrawing" Target="../diagrams/drawing10.xml"/><Relationship Id="rId4" Type="http://schemas.openxmlformats.org/officeDocument/2006/relationships/diagramColors" Target="../diagrams/colors9.xml"/><Relationship Id="rId9" Type="http://schemas.openxmlformats.org/officeDocument/2006/relationships/diagramColors" Target="../diagrams/colors10.xml"/></Relationships>
</file>

<file path=xl/drawings/_rels/drawing8.xml.rels><?xml version="1.0" encoding="UTF-8" standalone="yes"?>
<Relationships xmlns="http://schemas.openxmlformats.org/package/2006/relationships"><Relationship Id="rId8" Type="http://schemas.openxmlformats.org/officeDocument/2006/relationships/diagramQuickStyle" Target="../diagrams/quickStyle12.xml"/><Relationship Id="rId3" Type="http://schemas.openxmlformats.org/officeDocument/2006/relationships/diagramQuickStyle" Target="../diagrams/quickStyle11.xml"/><Relationship Id="rId7" Type="http://schemas.openxmlformats.org/officeDocument/2006/relationships/diagramLayout" Target="../diagrams/layout12.xml"/><Relationship Id="rId2" Type="http://schemas.openxmlformats.org/officeDocument/2006/relationships/diagramLayout" Target="../diagrams/layout11.xml"/><Relationship Id="rId1" Type="http://schemas.openxmlformats.org/officeDocument/2006/relationships/diagramData" Target="../diagrams/data11.xml"/><Relationship Id="rId6" Type="http://schemas.openxmlformats.org/officeDocument/2006/relationships/diagramData" Target="../diagrams/data12.xml"/><Relationship Id="rId11" Type="http://schemas.openxmlformats.org/officeDocument/2006/relationships/hyperlink" Target="#&#1056;&#1072;&#1089;&#1095;&#1105;&#1090;!A1"/><Relationship Id="rId5" Type="http://schemas.microsoft.com/office/2007/relationships/diagramDrawing" Target="../diagrams/drawing11.xml"/><Relationship Id="rId10" Type="http://schemas.microsoft.com/office/2007/relationships/diagramDrawing" Target="../diagrams/drawing12.xml"/><Relationship Id="rId4" Type="http://schemas.openxmlformats.org/officeDocument/2006/relationships/diagramColors" Target="../diagrams/colors11.xml"/><Relationship Id="rId9" Type="http://schemas.openxmlformats.org/officeDocument/2006/relationships/diagramColors" Target="../diagrams/colors12.xml"/></Relationships>
</file>

<file path=xl/drawings/_rels/drawing9.xml.rels><?xml version="1.0" encoding="UTF-8" standalone="yes"?>
<Relationships xmlns="http://schemas.openxmlformats.org/package/2006/relationships"><Relationship Id="rId8" Type="http://schemas.openxmlformats.org/officeDocument/2006/relationships/diagramQuickStyle" Target="../diagrams/quickStyle14.xml"/><Relationship Id="rId3" Type="http://schemas.openxmlformats.org/officeDocument/2006/relationships/diagramQuickStyle" Target="../diagrams/quickStyle13.xml"/><Relationship Id="rId7" Type="http://schemas.openxmlformats.org/officeDocument/2006/relationships/diagramLayout" Target="../diagrams/layout14.xml"/><Relationship Id="rId2" Type="http://schemas.openxmlformats.org/officeDocument/2006/relationships/diagramLayout" Target="../diagrams/layout13.xml"/><Relationship Id="rId1" Type="http://schemas.openxmlformats.org/officeDocument/2006/relationships/diagramData" Target="../diagrams/data13.xml"/><Relationship Id="rId6" Type="http://schemas.openxmlformats.org/officeDocument/2006/relationships/diagramData" Target="../diagrams/data14.xml"/><Relationship Id="rId11" Type="http://schemas.openxmlformats.org/officeDocument/2006/relationships/hyperlink" Target="#&#1056;&#1072;&#1089;&#1095;&#1105;&#1090;!A1"/><Relationship Id="rId5" Type="http://schemas.microsoft.com/office/2007/relationships/diagramDrawing" Target="../diagrams/drawing13.xml"/><Relationship Id="rId10" Type="http://schemas.microsoft.com/office/2007/relationships/diagramDrawing" Target="../diagrams/drawing14.xml"/><Relationship Id="rId4" Type="http://schemas.openxmlformats.org/officeDocument/2006/relationships/diagramColors" Target="../diagrams/colors13.xml"/><Relationship Id="rId9" Type="http://schemas.openxmlformats.org/officeDocument/2006/relationships/diagramColors" Target="../diagrams/colors14.xml"/></Relationships>
</file>

<file path=xl/drawings/drawing1.xml><?xml version="1.0" encoding="utf-8"?>
<xdr:wsDr xmlns:xdr="http://schemas.openxmlformats.org/drawingml/2006/spreadsheetDrawing" xmlns:a="http://schemas.openxmlformats.org/drawingml/2006/main">
  <xdr:twoCellAnchor>
    <xdr:from>
      <xdr:col>0</xdr:col>
      <xdr:colOff>247650</xdr:colOff>
      <xdr:row>1</xdr:row>
      <xdr:rowOff>2</xdr:rowOff>
    </xdr:from>
    <xdr:to>
      <xdr:col>5</xdr:col>
      <xdr:colOff>685800</xdr:colOff>
      <xdr:row>29</xdr:row>
      <xdr:rowOff>0</xdr:rowOff>
    </xdr:to>
    <xdr:graphicFrame macro="">
      <xdr:nvGraphicFramePr>
        <xdr:cNvPr id="2" name="Схема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47625</xdr:colOff>
      <xdr:row>0</xdr:row>
      <xdr:rowOff>0</xdr:rowOff>
    </xdr:from>
    <xdr:to>
      <xdr:col>0</xdr:col>
      <xdr:colOff>1619250</xdr:colOff>
      <xdr:row>0</xdr:row>
      <xdr:rowOff>280988</xdr:rowOff>
    </xdr:to>
    <xdr:graphicFrame macro="">
      <xdr:nvGraphicFramePr>
        <xdr:cNvPr id="2" name="Схема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0</xdr:col>
      <xdr:colOff>47625</xdr:colOff>
      <xdr:row>0</xdr:row>
      <xdr:rowOff>0</xdr:rowOff>
    </xdr:from>
    <xdr:to>
      <xdr:col>0</xdr:col>
      <xdr:colOff>1619250</xdr:colOff>
      <xdr:row>0</xdr:row>
      <xdr:rowOff>280988</xdr:rowOff>
    </xdr:to>
    <xdr:graphicFrame macro="">
      <xdr:nvGraphicFramePr>
        <xdr:cNvPr id="3" name="Схема 2"/>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 r:lo="rId7" r:qs="rId8" r:cs="rId9"/>
        </a:graphicData>
      </a:graphic>
    </xdr:graphicFrame>
    <xdr:clientData/>
  </xdr:twoCellAnchor>
  <xdr:twoCellAnchor>
    <xdr:from>
      <xdr:col>0</xdr:col>
      <xdr:colOff>38100</xdr:colOff>
      <xdr:row>0</xdr:row>
      <xdr:rowOff>19050</xdr:rowOff>
    </xdr:from>
    <xdr:to>
      <xdr:col>0</xdr:col>
      <xdr:colOff>1609725</xdr:colOff>
      <xdr:row>1</xdr:row>
      <xdr:rowOff>0</xdr:rowOff>
    </xdr:to>
    <xdr:grpSp>
      <xdr:nvGrpSpPr>
        <xdr:cNvPr id="4" name="Группа 3"/>
        <xdr:cNvGrpSpPr/>
      </xdr:nvGrpSpPr>
      <xdr:grpSpPr>
        <a:xfrm>
          <a:off x="38100" y="19050"/>
          <a:ext cx="1571625" cy="276225"/>
          <a:chOff x="0" y="0"/>
          <a:chExt cx="1571625" cy="262080"/>
        </a:xfrm>
      </xdr:grpSpPr>
      <xdr:sp macro="" textlink="">
        <xdr:nvSpPr>
          <xdr:cNvPr id="5" name="Скругленный прямоугольник 4">
            <a:hlinkClick xmlns:r="http://schemas.openxmlformats.org/officeDocument/2006/relationships" r:id="rId11"/>
          </xdr:cNvPr>
          <xdr:cNvSpPr/>
        </xdr:nvSpPr>
        <xdr:spPr>
          <a:xfrm>
            <a:off x="0" y="0"/>
            <a:ext cx="1571625" cy="262080"/>
          </a:xfrm>
          <a:prstGeom prst="roundRect">
            <a:avLst/>
          </a:pr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6" name="Скругленный прямоугольник 4">
            <a:hlinkClick xmlns:r="http://schemas.openxmlformats.org/officeDocument/2006/relationships" r:id="rId11"/>
          </xdr:cNvPr>
          <xdr:cNvSpPr/>
        </xdr:nvSpPr>
        <xdr:spPr>
          <a:xfrm>
            <a:off x="12794" y="12794"/>
            <a:ext cx="1546037" cy="236492"/>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38100" tIns="38100" rIns="38100" bIns="38100" numCol="1" spcCol="1270" anchor="ctr" anchorCtr="0">
            <a:noAutofit/>
          </a:bodyPr>
          <a:lstStyle/>
          <a:p>
            <a:pPr lvl="0" algn="l" defTabSz="444500">
              <a:lnSpc>
                <a:spcPct val="90000"/>
              </a:lnSpc>
              <a:spcBef>
                <a:spcPct val="0"/>
              </a:spcBef>
              <a:spcAft>
                <a:spcPct val="35000"/>
              </a:spcAft>
            </a:pPr>
            <a:r>
              <a:rPr lang="ru-RU" sz="1000" kern="1200"/>
              <a:t>НАЗАД В ГЛАВНОЕ МЕНЮ</a:t>
            </a: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47625</xdr:colOff>
      <xdr:row>0</xdr:row>
      <xdr:rowOff>0</xdr:rowOff>
    </xdr:from>
    <xdr:to>
      <xdr:col>0</xdr:col>
      <xdr:colOff>1619250</xdr:colOff>
      <xdr:row>0</xdr:row>
      <xdr:rowOff>280988</xdr:rowOff>
    </xdr:to>
    <xdr:graphicFrame macro="">
      <xdr:nvGraphicFramePr>
        <xdr:cNvPr id="3" name="Схема 2"/>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0</xdr:col>
      <xdr:colOff>47625</xdr:colOff>
      <xdr:row>0</xdr:row>
      <xdr:rowOff>0</xdr:rowOff>
    </xdr:from>
    <xdr:to>
      <xdr:col>0</xdr:col>
      <xdr:colOff>1619250</xdr:colOff>
      <xdr:row>0</xdr:row>
      <xdr:rowOff>280988</xdr:rowOff>
    </xdr:to>
    <xdr:graphicFrame macro="">
      <xdr:nvGraphicFramePr>
        <xdr:cNvPr id="4" name="Схема 3"/>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 r:lo="rId7" r:qs="rId8" r:cs="rId9"/>
        </a:graphicData>
      </a:graphic>
    </xdr:graphicFrame>
    <xdr:clientData/>
  </xdr:twoCellAnchor>
  <xdr:twoCellAnchor>
    <xdr:from>
      <xdr:col>0</xdr:col>
      <xdr:colOff>38100</xdr:colOff>
      <xdr:row>0</xdr:row>
      <xdr:rowOff>19050</xdr:rowOff>
    </xdr:from>
    <xdr:to>
      <xdr:col>0</xdr:col>
      <xdr:colOff>1609725</xdr:colOff>
      <xdr:row>1</xdr:row>
      <xdr:rowOff>0</xdr:rowOff>
    </xdr:to>
    <xdr:grpSp>
      <xdr:nvGrpSpPr>
        <xdr:cNvPr id="5" name="Группа 4"/>
        <xdr:cNvGrpSpPr/>
      </xdr:nvGrpSpPr>
      <xdr:grpSpPr>
        <a:xfrm>
          <a:off x="38100" y="19050"/>
          <a:ext cx="1571625" cy="276225"/>
          <a:chOff x="0" y="0"/>
          <a:chExt cx="1571625" cy="262080"/>
        </a:xfrm>
      </xdr:grpSpPr>
      <xdr:sp macro="" textlink="">
        <xdr:nvSpPr>
          <xdr:cNvPr id="6" name="Скругленный прямоугольник 5">
            <a:hlinkClick xmlns:r="http://schemas.openxmlformats.org/officeDocument/2006/relationships" r:id="rId11"/>
          </xdr:cNvPr>
          <xdr:cNvSpPr/>
        </xdr:nvSpPr>
        <xdr:spPr>
          <a:xfrm>
            <a:off x="0" y="0"/>
            <a:ext cx="1571625" cy="262080"/>
          </a:xfrm>
          <a:prstGeom prst="roundRect">
            <a:avLst/>
          </a:pr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7" name="Скругленный прямоугольник 4">
            <a:hlinkClick xmlns:r="http://schemas.openxmlformats.org/officeDocument/2006/relationships" r:id="rId11"/>
          </xdr:cNvPr>
          <xdr:cNvSpPr/>
        </xdr:nvSpPr>
        <xdr:spPr>
          <a:xfrm>
            <a:off x="12794" y="12794"/>
            <a:ext cx="1546037" cy="236492"/>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38100" tIns="38100" rIns="38100" bIns="38100" numCol="1" spcCol="1270" anchor="ctr" anchorCtr="0">
            <a:noAutofit/>
          </a:bodyPr>
          <a:lstStyle/>
          <a:p>
            <a:pPr lvl="0" algn="l" defTabSz="444500">
              <a:lnSpc>
                <a:spcPct val="90000"/>
              </a:lnSpc>
              <a:spcBef>
                <a:spcPct val="0"/>
              </a:spcBef>
              <a:spcAft>
                <a:spcPct val="35000"/>
              </a:spcAft>
            </a:pPr>
            <a:r>
              <a:rPr lang="ru-RU" sz="1000" kern="1200"/>
              <a:t>НАЗАД В ГЛАВНОЕ МЕНЮ</a:t>
            </a: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47625</xdr:colOff>
      <xdr:row>0</xdr:row>
      <xdr:rowOff>0</xdr:rowOff>
    </xdr:from>
    <xdr:to>
      <xdr:col>0</xdr:col>
      <xdr:colOff>1619250</xdr:colOff>
      <xdr:row>0</xdr:row>
      <xdr:rowOff>280988</xdr:rowOff>
    </xdr:to>
    <xdr:graphicFrame macro="">
      <xdr:nvGraphicFramePr>
        <xdr:cNvPr id="2" name="Схема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0</xdr:col>
      <xdr:colOff>47625</xdr:colOff>
      <xdr:row>0</xdr:row>
      <xdr:rowOff>0</xdr:rowOff>
    </xdr:from>
    <xdr:to>
      <xdr:col>0</xdr:col>
      <xdr:colOff>1619250</xdr:colOff>
      <xdr:row>0</xdr:row>
      <xdr:rowOff>280988</xdr:rowOff>
    </xdr:to>
    <xdr:graphicFrame macro="">
      <xdr:nvGraphicFramePr>
        <xdr:cNvPr id="3" name="Схема 2"/>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 r:lo="rId7" r:qs="rId8" r:cs="rId9"/>
        </a:graphicData>
      </a:graphic>
    </xdr:graphicFrame>
    <xdr:clientData/>
  </xdr:twoCellAnchor>
  <xdr:twoCellAnchor>
    <xdr:from>
      <xdr:col>0</xdr:col>
      <xdr:colOff>38100</xdr:colOff>
      <xdr:row>0</xdr:row>
      <xdr:rowOff>19050</xdr:rowOff>
    </xdr:from>
    <xdr:to>
      <xdr:col>0</xdr:col>
      <xdr:colOff>1609725</xdr:colOff>
      <xdr:row>1</xdr:row>
      <xdr:rowOff>0</xdr:rowOff>
    </xdr:to>
    <xdr:grpSp>
      <xdr:nvGrpSpPr>
        <xdr:cNvPr id="4" name="Группа 3"/>
        <xdr:cNvGrpSpPr/>
      </xdr:nvGrpSpPr>
      <xdr:grpSpPr>
        <a:xfrm>
          <a:off x="38100" y="19050"/>
          <a:ext cx="1571625" cy="276225"/>
          <a:chOff x="0" y="0"/>
          <a:chExt cx="1571625" cy="262080"/>
        </a:xfrm>
      </xdr:grpSpPr>
      <xdr:sp macro="" textlink="">
        <xdr:nvSpPr>
          <xdr:cNvPr id="5" name="Скругленный прямоугольник 4">
            <a:hlinkClick xmlns:r="http://schemas.openxmlformats.org/officeDocument/2006/relationships" r:id="rId11"/>
          </xdr:cNvPr>
          <xdr:cNvSpPr/>
        </xdr:nvSpPr>
        <xdr:spPr>
          <a:xfrm>
            <a:off x="0" y="0"/>
            <a:ext cx="1571625" cy="262080"/>
          </a:xfrm>
          <a:prstGeom prst="roundRect">
            <a:avLst/>
          </a:pr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6" name="Скругленный прямоугольник 4">
            <a:hlinkClick xmlns:r="http://schemas.openxmlformats.org/officeDocument/2006/relationships" r:id="rId11"/>
          </xdr:cNvPr>
          <xdr:cNvSpPr/>
        </xdr:nvSpPr>
        <xdr:spPr>
          <a:xfrm>
            <a:off x="12794" y="12794"/>
            <a:ext cx="1546037" cy="236492"/>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38100" tIns="38100" rIns="38100" bIns="38100" numCol="1" spcCol="1270" anchor="ctr" anchorCtr="0">
            <a:noAutofit/>
          </a:bodyPr>
          <a:lstStyle/>
          <a:p>
            <a:pPr lvl="0" algn="l" defTabSz="444500">
              <a:lnSpc>
                <a:spcPct val="90000"/>
              </a:lnSpc>
              <a:spcBef>
                <a:spcPct val="0"/>
              </a:spcBef>
              <a:spcAft>
                <a:spcPct val="35000"/>
              </a:spcAft>
            </a:pPr>
            <a:r>
              <a:rPr lang="ru-RU" sz="1000" kern="1200"/>
              <a:t>НАЗАД В ГЛАВНОЕ МЕНЮ</a:t>
            </a: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47625</xdr:colOff>
      <xdr:row>0</xdr:row>
      <xdr:rowOff>0</xdr:rowOff>
    </xdr:from>
    <xdr:to>
      <xdr:col>0</xdr:col>
      <xdr:colOff>1619250</xdr:colOff>
      <xdr:row>0</xdr:row>
      <xdr:rowOff>280988</xdr:rowOff>
    </xdr:to>
    <xdr:graphicFrame macro="">
      <xdr:nvGraphicFramePr>
        <xdr:cNvPr id="2" name="Схема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0</xdr:col>
      <xdr:colOff>47625</xdr:colOff>
      <xdr:row>0</xdr:row>
      <xdr:rowOff>0</xdr:rowOff>
    </xdr:from>
    <xdr:to>
      <xdr:col>0</xdr:col>
      <xdr:colOff>1619250</xdr:colOff>
      <xdr:row>0</xdr:row>
      <xdr:rowOff>280988</xdr:rowOff>
    </xdr:to>
    <xdr:graphicFrame macro="">
      <xdr:nvGraphicFramePr>
        <xdr:cNvPr id="3" name="Схема 2"/>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 r:lo="rId7" r:qs="rId8" r:cs="rId9"/>
        </a:graphicData>
      </a:graphic>
    </xdr:graphicFrame>
    <xdr:clientData/>
  </xdr:twoCellAnchor>
  <xdr:twoCellAnchor>
    <xdr:from>
      <xdr:col>0</xdr:col>
      <xdr:colOff>38100</xdr:colOff>
      <xdr:row>0</xdr:row>
      <xdr:rowOff>19050</xdr:rowOff>
    </xdr:from>
    <xdr:to>
      <xdr:col>0</xdr:col>
      <xdr:colOff>1609725</xdr:colOff>
      <xdr:row>1</xdr:row>
      <xdr:rowOff>0</xdr:rowOff>
    </xdr:to>
    <xdr:grpSp>
      <xdr:nvGrpSpPr>
        <xdr:cNvPr id="4" name="Группа 3"/>
        <xdr:cNvGrpSpPr/>
      </xdr:nvGrpSpPr>
      <xdr:grpSpPr>
        <a:xfrm>
          <a:off x="38100" y="19050"/>
          <a:ext cx="1571625" cy="276225"/>
          <a:chOff x="0" y="0"/>
          <a:chExt cx="1571625" cy="262080"/>
        </a:xfrm>
      </xdr:grpSpPr>
      <xdr:sp macro="" textlink="">
        <xdr:nvSpPr>
          <xdr:cNvPr id="5" name="Скругленный прямоугольник 4">
            <a:hlinkClick xmlns:r="http://schemas.openxmlformats.org/officeDocument/2006/relationships" r:id="rId11"/>
          </xdr:cNvPr>
          <xdr:cNvSpPr/>
        </xdr:nvSpPr>
        <xdr:spPr>
          <a:xfrm>
            <a:off x="0" y="0"/>
            <a:ext cx="1571625" cy="262080"/>
          </a:xfrm>
          <a:prstGeom prst="roundRect">
            <a:avLst/>
          </a:pr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6" name="Скругленный прямоугольник 4">
            <a:hlinkClick xmlns:r="http://schemas.openxmlformats.org/officeDocument/2006/relationships" r:id="rId11"/>
          </xdr:cNvPr>
          <xdr:cNvSpPr/>
        </xdr:nvSpPr>
        <xdr:spPr>
          <a:xfrm>
            <a:off x="12794" y="12794"/>
            <a:ext cx="1546037" cy="236492"/>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38100" tIns="38100" rIns="38100" bIns="38100" numCol="1" spcCol="1270" anchor="ctr" anchorCtr="0">
            <a:noAutofit/>
          </a:bodyPr>
          <a:lstStyle/>
          <a:p>
            <a:pPr lvl="0" algn="l" defTabSz="444500">
              <a:lnSpc>
                <a:spcPct val="90000"/>
              </a:lnSpc>
              <a:spcBef>
                <a:spcPct val="0"/>
              </a:spcBef>
              <a:spcAft>
                <a:spcPct val="35000"/>
              </a:spcAft>
            </a:pPr>
            <a:r>
              <a:rPr lang="ru-RU" sz="1000" kern="1200"/>
              <a:t>НАЗАД В ГЛАВНОЕ МЕНЮ</a:t>
            </a: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47625</xdr:colOff>
      <xdr:row>0</xdr:row>
      <xdr:rowOff>0</xdr:rowOff>
    </xdr:from>
    <xdr:to>
      <xdr:col>0</xdr:col>
      <xdr:colOff>1619250</xdr:colOff>
      <xdr:row>0</xdr:row>
      <xdr:rowOff>280988</xdr:rowOff>
    </xdr:to>
    <xdr:graphicFrame macro="">
      <xdr:nvGraphicFramePr>
        <xdr:cNvPr id="2" name="Схема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0</xdr:col>
      <xdr:colOff>47625</xdr:colOff>
      <xdr:row>0</xdr:row>
      <xdr:rowOff>0</xdr:rowOff>
    </xdr:from>
    <xdr:to>
      <xdr:col>0</xdr:col>
      <xdr:colOff>1619250</xdr:colOff>
      <xdr:row>0</xdr:row>
      <xdr:rowOff>280988</xdr:rowOff>
    </xdr:to>
    <xdr:graphicFrame macro="">
      <xdr:nvGraphicFramePr>
        <xdr:cNvPr id="3" name="Схема 2"/>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 r:lo="rId7" r:qs="rId8" r:cs="rId9"/>
        </a:graphicData>
      </a:graphic>
    </xdr:graphicFrame>
    <xdr:clientData/>
  </xdr:twoCellAnchor>
  <xdr:twoCellAnchor>
    <xdr:from>
      <xdr:col>0</xdr:col>
      <xdr:colOff>38100</xdr:colOff>
      <xdr:row>0</xdr:row>
      <xdr:rowOff>19050</xdr:rowOff>
    </xdr:from>
    <xdr:to>
      <xdr:col>0</xdr:col>
      <xdr:colOff>1609725</xdr:colOff>
      <xdr:row>1</xdr:row>
      <xdr:rowOff>0</xdr:rowOff>
    </xdr:to>
    <xdr:grpSp>
      <xdr:nvGrpSpPr>
        <xdr:cNvPr id="4" name="Группа 3"/>
        <xdr:cNvGrpSpPr/>
      </xdr:nvGrpSpPr>
      <xdr:grpSpPr>
        <a:xfrm>
          <a:off x="38100" y="19050"/>
          <a:ext cx="1571625" cy="276225"/>
          <a:chOff x="0" y="0"/>
          <a:chExt cx="1571625" cy="262080"/>
        </a:xfrm>
      </xdr:grpSpPr>
      <xdr:sp macro="" textlink="">
        <xdr:nvSpPr>
          <xdr:cNvPr id="5" name="Скругленный прямоугольник 4">
            <a:hlinkClick xmlns:r="http://schemas.openxmlformats.org/officeDocument/2006/relationships" r:id="rId11"/>
          </xdr:cNvPr>
          <xdr:cNvSpPr/>
        </xdr:nvSpPr>
        <xdr:spPr>
          <a:xfrm>
            <a:off x="0" y="0"/>
            <a:ext cx="1571625" cy="262080"/>
          </a:xfrm>
          <a:prstGeom prst="roundRect">
            <a:avLst/>
          </a:pr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6" name="Скругленный прямоугольник 4">
            <a:hlinkClick xmlns:r="http://schemas.openxmlformats.org/officeDocument/2006/relationships" r:id="rId11"/>
          </xdr:cNvPr>
          <xdr:cNvSpPr/>
        </xdr:nvSpPr>
        <xdr:spPr>
          <a:xfrm>
            <a:off x="12794" y="12794"/>
            <a:ext cx="1546037" cy="236492"/>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38100" tIns="38100" rIns="38100" bIns="38100" numCol="1" spcCol="1270" anchor="ctr" anchorCtr="0">
            <a:noAutofit/>
          </a:bodyPr>
          <a:lstStyle/>
          <a:p>
            <a:pPr lvl="0" algn="l" defTabSz="444500">
              <a:lnSpc>
                <a:spcPct val="90000"/>
              </a:lnSpc>
              <a:spcBef>
                <a:spcPct val="0"/>
              </a:spcBef>
              <a:spcAft>
                <a:spcPct val="35000"/>
              </a:spcAft>
            </a:pPr>
            <a:r>
              <a:rPr lang="ru-RU" sz="1000" kern="1200"/>
              <a:t>НАЗАД В ГЛАВНОЕ МЕНЮ</a:t>
            </a: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47625</xdr:colOff>
      <xdr:row>0</xdr:row>
      <xdr:rowOff>0</xdr:rowOff>
    </xdr:from>
    <xdr:to>
      <xdr:col>0</xdr:col>
      <xdr:colOff>1619250</xdr:colOff>
      <xdr:row>0</xdr:row>
      <xdr:rowOff>280988</xdr:rowOff>
    </xdr:to>
    <xdr:graphicFrame macro="">
      <xdr:nvGraphicFramePr>
        <xdr:cNvPr id="2" name="Схема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0</xdr:col>
      <xdr:colOff>47625</xdr:colOff>
      <xdr:row>0</xdr:row>
      <xdr:rowOff>0</xdr:rowOff>
    </xdr:from>
    <xdr:to>
      <xdr:col>0</xdr:col>
      <xdr:colOff>1619250</xdr:colOff>
      <xdr:row>0</xdr:row>
      <xdr:rowOff>280988</xdr:rowOff>
    </xdr:to>
    <xdr:graphicFrame macro="">
      <xdr:nvGraphicFramePr>
        <xdr:cNvPr id="3" name="Схема 2"/>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 r:lo="rId7" r:qs="rId8" r:cs="rId9"/>
        </a:graphicData>
      </a:graphic>
    </xdr:graphicFrame>
    <xdr:clientData/>
  </xdr:twoCellAnchor>
  <xdr:twoCellAnchor>
    <xdr:from>
      <xdr:col>0</xdr:col>
      <xdr:colOff>38100</xdr:colOff>
      <xdr:row>0</xdr:row>
      <xdr:rowOff>19050</xdr:rowOff>
    </xdr:from>
    <xdr:to>
      <xdr:col>0</xdr:col>
      <xdr:colOff>1609725</xdr:colOff>
      <xdr:row>1</xdr:row>
      <xdr:rowOff>0</xdr:rowOff>
    </xdr:to>
    <xdr:grpSp>
      <xdr:nvGrpSpPr>
        <xdr:cNvPr id="4" name="Группа 3"/>
        <xdr:cNvGrpSpPr/>
      </xdr:nvGrpSpPr>
      <xdr:grpSpPr>
        <a:xfrm>
          <a:off x="38100" y="19050"/>
          <a:ext cx="1571625" cy="276225"/>
          <a:chOff x="0" y="0"/>
          <a:chExt cx="1571625" cy="262080"/>
        </a:xfrm>
      </xdr:grpSpPr>
      <xdr:sp macro="" textlink="">
        <xdr:nvSpPr>
          <xdr:cNvPr id="5" name="Скругленный прямоугольник 4">
            <a:hlinkClick xmlns:r="http://schemas.openxmlformats.org/officeDocument/2006/relationships" r:id="rId11"/>
          </xdr:cNvPr>
          <xdr:cNvSpPr/>
        </xdr:nvSpPr>
        <xdr:spPr>
          <a:xfrm>
            <a:off x="0" y="0"/>
            <a:ext cx="1571625" cy="262080"/>
          </a:xfrm>
          <a:prstGeom prst="roundRect">
            <a:avLst/>
          </a:pr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6" name="Скругленный прямоугольник 4">
            <a:hlinkClick xmlns:r="http://schemas.openxmlformats.org/officeDocument/2006/relationships" r:id="rId11"/>
          </xdr:cNvPr>
          <xdr:cNvSpPr/>
        </xdr:nvSpPr>
        <xdr:spPr>
          <a:xfrm>
            <a:off x="12794" y="12794"/>
            <a:ext cx="1546037" cy="236492"/>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38100" tIns="38100" rIns="38100" bIns="38100" numCol="1" spcCol="1270" anchor="ctr" anchorCtr="0">
            <a:noAutofit/>
          </a:bodyPr>
          <a:lstStyle/>
          <a:p>
            <a:pPr lvl="0" algn="l" defTabSz="444500">
              <a:lnSpc>
                <a:spcPct val="90000"/>
              </a:lnSpc>
              <a:spcBef>
                <a:spcPct val="0"/>
              </a:spcBef>
              <a:spcAft>
                <a:spcPct val="35000"/>
              </a:spcAft>
            </a:pPr>
            <a:r>
              <a:rPr lang="ru-RU" sz="1000" kern="1200"/>
              <a:t>НАЗАД В ГЛАВНОЕ МЕНЮ</a:t>
            </a: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47625</xdr:colOff>
      <xdr:row>0</xdr:row>
      <xdr:rowOff>0</xdr:rowOff>
    </xdr:from>
    <xdr:to>
      <xdr:col>0</xdr:col>
      <xdr:colOff>1619250</xdr:colOff>
      <xdr:row>0</xdr:row>
      <xdr:rowOff>280988</xdr:rowOff>
    </xdr:to>
    <xdr:graphicFrame macro="">
      <xdr:nvGraphicFramePr>
        <xdr:cNvPr id="2" name="Схема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4</xdr:col>
      <xdr:colOff>47625</xdr:colOff>
      <xdr:row>5</xdr:row>
      <xdr:rowOff>0</xdr:rowOff>
    </xdr:from>
    <xdr:to>
      <xdr:col>4</xdr:col>
      <xdr:colOff>1619250</xdr:colOff>
      <xdr:row>5</xdr:row>
      <xdr:rowOff>280988</xdr:rowOff>
    </xdr:to>
    <xdr:graphicFrame macro="">
      <xdr:nvGraphicFramePr>
        <xdr:cNvPr id="3" name="Схема 2"/>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 r:lo="rId7" r:qs="rId8" r:cs="rId9"/>
        </a:graphicData>
      </a:graphic>
    </xdr:graphicFrame>
    <xdr:clientData/>
  </xdr:twoCellAnchor>
  <xdr:twoCellAnchor>
    <xdr:from>
      <xdr:col>4</xdr:col>
      <xdr:colOff>38100</xdr:colOff>
      <xdr:row>5</xdr:row>
      <xdr:rowOff>19050</xdr:rowOff>
    </xdr:from>
    <xdr:to>
      <xdr:col>5</xdr:col>
      <xdr:colOff>0</xdr:colOff>
      <xdr:row>6</xdr:row>
      <xdr:rowOff>0</xdr:rowOff>
    </xdr:to>
    <xdr:grpSp>
      <xdr:nvGrpSpPr>
        <xdr:cNvPr id="4" name="Группа 3"/>
        <xdr:cNvGrpSpPr/>
      </xdr:nvGrpSpPr>
      <xdr:grpSpPr>
        <a:xfrm>
          <a:off x="7610475" y="1171575"/>
          <a:ext cx="857250" cy="180975"/>
          <a:chOff x="0" y="0"/>
          <a:chExt cx="1571625" cy="262080"/>
        </a:xfrm>
      </xdr:grpSpPr>
      <xdr:sp macro="" textlink="">
        <xdr:nvSpPr>
          <xdr:cNvPr id="5" name="Скругленный прямоугольник 4">
            <a:hlinkClick xmlns:r="http://schemas.openxmlformats.org/officeDocument/2006/relationships" r:id="rId11"/>
          </xdr:cNvPr>
          <xdr:cNvSpPr/>
        </xdr:nvSpPr>
        <xdr:spPr>
          <a:xfrm>
            <a:off x="0" y="0"/>
            <a:ext cx="1571625" cy="262080"/>
          </a:xfrm>
          <a:prstGeom prst="roundRect">
            <a:avLst/>
          </a:pr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6" name="Скругленный прямоугольник 4">
            <a:hlinkClick xmlns:r="http://schemas.openxmlformats.org/officeDocument/2006/relationships" r:id="rId11"/>
          </xdr:cNvPr>
          <xdr:cNvSpPr/>
        </xdr:nvSpPr>
        <xdr:spPr>
          <a:xfrm>
            <a:off x="12794" y="12794"/>
            <a:ext cx="1546037" cy="236492"/>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38100" tIns="38100" rIns="38100" bIns="38100" numCol="1" spcCol="1270" anchor="ctr" anchorCtr="0">
            <a:noAutofit/>
          </a:bodyPr>
          <a:lstStyle/>
          <a:p>
            <a:pPr lvl="0" algn="l" defTabSz="444500">
              <a:lnSpc>
                <a:spcPct val="90000"/>
              </a:lnSpc>
              <a:spcBef>
                <a:spcPct val="0"/>
              </a:spcBef>
              <a:spcAft>
                <a:spcPct val="35000"/>
              </a:spcAft>
            </a:pPr>
            <a:r>
              <a:rPr lang="ru-RU" sz="1000" kern="1200"/>
              <a:t>НАЗАД В ГЛАВНОМЕНЮ</a:t>
            </a:r>
          </a:p>
        </xdr:txBody>
      </xdr:sp>
    </xdr:grpSp>
    <xdr:clientData/>
  </xdr:twoCellAnchor>
  <xdr:twoCellAnchor>
    <xdr:from>
      <xdr:col>0</xdr:col>
      <xdr:colOff>47625</xdr:colOff>
      <xdr:row>0</xdr:row>
      <xdr:rowOff>0</xdr:rowOff>
    </xdr:from>
    <xdr:to>
      <xdr:col>0</xdr:col>
      <xdr:colOff>1619250</xdr:colOff>
      <xdr:row>0</xdr:row>
      <xdr:rowOff>280988</xdr:rowOff>
    </xdr:to>
    <xdr:graphicFrame macro="">
      <xdr:nvGraphicFramePr>
        <xdr:cNvPr id="7" name="Схема 6"/>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2" r:lo="rId13" r:qs="rId14" r:cs="rId15"/>
        </a:graphicData>
      </a:graphic>
    </xdr:graphicFrame>
    <xdr:clientData/>
  </xdr:twoCellAnchor>
  <xdr:twoCellAnchor>
    <xdr:from>
      <xdr:col>0</xdr:col>
      <xdr:colOff>38100</xdr:colOff>
      <xdr:row>0</xdr:row>
      <xdr:rowOff>19050</xdr:rowOff>
    </xdr:from>
    <xdr:to>
      <xdr:col>0</xdr:col>
      <xdr:colOff>1609725</xdr:colOff>
      <xdr:row>1</xdr:row>
      <xdr:rowOff>0</xdr:rowOff>
    </xdr:to>
    <xdr:grpSp>
      <xdr:nvGrpSpPr>
        <xdr:cNvPr id="8" name="Группа 7"/>
        <xdr:cNvGrpSpPr/>
      </xdr:nvGrpSpPr>
      <xdr:grpSpPr>
        <a:xfrm>
          <a:off x="38100" y="19050"/>
          <a:ext cx="1571625" cy="276225"/>
          <a:chOff x="0" y="0"/>
          <a:chExt cx="1571625" cy="262080"/>
        </a:xfrm>
      </xdr:grpSpPr>
      <xdr:sp macro="" textlink="">
        <xdr:nvSpPr>
          <xdr:cNvPr id="9" name="Скругленный прямоугольник 8">
            <a:hlinkClick xmlns:r="http://schemas.openxmlformats.org/officeDocument/2006/relationships" r:id="rId11"/>
          </xdr:cNvPr>
          <xdr:cNvSpPr/>
        </xdr:nvSpPr>
        <xdr:spPr>
          <a:xfrm>
            <a:off x="0" y="0"/>
            <a:ext cx="1571625" cy="262080"/>
          </a:xfrm>
          <a:prstGeom prst="roundRect">
            <a:avLst/>
          </a:pr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10" name="Скругленный прямоугольник 4">
            <a:hlinkClick xmlns:r="http://schemas.openxmlformats.org/officeDocument/2006/relationships" r:id="rId11"/>
          </xdr:cNvPr>
          <xdr:cNvSpPr/>
        </xdr:nvSpPr>
        <xdr:spPr>
          <a:xfrm>
            <a:off x="12794" y="12794"/>
            <a:ext cx="1546037" cy="236492"/>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38100" tIns="38100" rIns="38100" bIns="38100" numCol="1" spcCol="1270" anchor="ctr" anchorCtr="0">
            <a:noAutofit/>
          </a:bodyPr>
          <a:lstStyle/>
          <a:p>
            <a:pPr lvl="0" algn="l" defTabSz="444500">
              <a:lnSpc>
                <a:spcPct val="90000"/>
              </a:lnSpc>
              <a:spcBef>
                <a:spcPct val="0"/>
              </a:spcBef>
              <a:spcAft>
                <a:spcPct val="35000"/>
              </a:spcAft>
            </a:pPr>
            <a:r>
              <a:rPr lang="ru-RU" sz="1000" kern="1200"/>
              <a:t>НАЗАД В ГЛАВНОЕ МЕНЮ</a:t>
            </a: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47625</xdr:colOff>
      <xdr:row>0</xdr:row>
      <xdr:rowOff>0</xdr:rowOff>
    </xdr:from>
    <xdr:to>
      <xdr:col>0</xdr:col>
      <xdr:colOff>1619250</xdr:colOff>
      <xdr:row>0</xdr:row>
      <xdr:rowOff>280988</xdr:rowOff>
    </xdr:to>
    <xdr:graphicFrame macro="">
      <xdr:nvGraphicFramePr>
        <xdr:cNvPr id="2" name="Схема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0</xdr:col>
      <xdr:colOff>47625</xdr:colOff>
      <xdr:row>0</xdr:row>
      <xdr:rowOff>0</xdr:rowOff>
    </xdr:from>
    <xdr:to>
      <xdr:col>0</xdr:col>
      <xdr:colOff>1619250</xdr:colOff>
      <xdr:row>0</xdr:row>
      <xdr:rowOff>280988</xdr:rowOff>
    </xdr:to>
    <xdr:graphicFrame macro="">
      <xdr:nvGraphicFramePr>
        <xdr:cNvPr id="3" name="Схема 2"/>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 r:lo="rId7" r:qs="rId8" r:cs="rId9"/>
        </a:graphicData>
      </a:graphic>
    </xdr:graphicFrame>
    <xdr:clientData/>
  </xdr:twoCellAnchor>
  <xdr:twoCellAnchor>
    <xdr:from>
      <xdr:col>0</xdr:col>
      <xdr:colOff>47625</xdr:colOff>
      <xdr:row>0</xdr:row>
      <xdr:rowOff>0</xdr:rowOff>
    </xdr:from>
    <xdr:to>
      <xdr:col>0</xdr:col>
      <xdr:colOff>1619250</xdr:colOff>
      <xdr:row>0</xdr:row>
      <xdr:rowOff>280988</xdr:rowOff>
    </xdr:to>
    <xdr:graphicFrame macro="">
      <xdr:nvGraphicFramePr>
        <xdr:cNvPr id="4" name="Схема 3"/>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1" r:lo="rId12" r:qs="rId13" r:cs="rId14"/>
        </a:graphicData>
      </a:graphic>
    </xdr:graphicFrame>
    <xdr:clientData/>
  </xdr:twoCellAnchor>
  <xdr:twoCellAnchor>
    <xdr:from>
      <xdr:col>0</xdr:col>
      <xdr:colOff>38100</xdr:colOff>
      <xdr:row>0</xdr:row>
      <xdr:rowOff>19050</xdr:rowOff>
    </xdr:from>
    <xdr:to>
      <xdr:col>0</xdr:col>
      <xdr:colOff>1609725</xdr:colOff>
      <xdr:row>1</xdr:row>
      <xdr:rowOff>0</xdr:rowOff>
    </xdr:to>
    <xdr:grpSp>
      <xdr:nvGrpSpPr>
        <xdr:cNvPr id="5" name="Группа 4"/>
        <xdr:cNvGrpSpPr/>
      </xdr:nvGrpSpPr>
      <xdr:grpSpPr>
        <a:xfrm>
          <a:off x="38100" y="19050"/>
          <a:ext cx="1571625" cy="276225"/>
          <a:chOff x="0" y="0"/>
          <a:chExt cx="1571625" cy="262080"/>
        </a:xfrm>
      </xdr:grpSpPr>
      <xdr:sp macro="" textlink="">
        <xdr:nvSpPr>
          <xdr:cNvPr id="6" name="Скругленный прямоугольник 5">
            <a:hlinkClick xmlns:r="http://schemas.openxmlformats.org/officeDocument/2006/relationships" r:id="rId16"/>
          </xdr:cNvPr>
          <xdr:cNvSpPr/>
        </xdr:nvSpPr>
        <xdr:spPr>
          <a:xfrm>
            <a:off x="0" y="0"/>
            <a:ext cx="1571625" cy="262080"/>
          </a:xfrm>
          <a:prstGeom prst="roundRect">
            <a:avLst/>
          </a:pr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7" name="Скругленный прямоугольник 4">
            <a:hlinkClick xmlns:r="http://schemas.openxmlformats.org/officeDocument/2006/relationships" r:id="rId16"/>
          </xdr:cNvPr>
          <xdr:cNvSpPr/>
        </xdr:nvSpPr>
        <xdr:spPr>
          <a:xfrm>
            <a:off x="12794" y="12794"/>
            <a:ext cx="1546037" cy="236492"/>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38100" tIns="38100" rIns="38100" bIns="38100" numCol="1" spcCol="1270" anchor="ctr" anchorCtr="0">
            <a:noAutofit/>
          </a:bodyPr>
          <a:lstStyle/>
          <a:p>
            <a:pPr lvl="0" algn="l" defTabSz="444500">
              <a:lnSpc>
                <a:spcPct val="90000"/>
              </a:lnSpc>
              <a:spcBef>
                <a:spcPct val="0"/>
              </a:spcBef>
              <a:spcAft>
                <a:spcPct val="35000"/>
              </a:spcAft>
            </a:pPr>
            <a:r>
              <a:rPr lang="ru-RU" sz="1000" kern="1200"/>
              <a:t>НАЗАД В ГЛАВНОЕ МЕНЮ</a:t>
            </a:r>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47625</xdr:colOff>
      <xdr:row>0</xdr:row>
      <xdr:rowOff>0</xdr:rowOff>
    </xdr:from>
    <xdr:to>
      <xdr:col>0</xdr:col>
      <xdr:colOff>1619250</xdr:colOff>
      <xdr:row>0</xdr:row>
      <xdr:rowOff>280988</xdr:rowOff>
    </xdr:to>
    <xdr:graphicFrame macro="">
      <xdr:nvGraphicFramePr>
        <xdr:cNvPr id="2" name="Схема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0</xdr:col>
      <xdr:colOff>47625</xdr:colOff>
      <xdr:row>0</xdr:row>
      <xdr:rowOff>0</xdr:rowOff>
    </xdr:from>
    <xdr:to>
      <xdr:col>0</xdr:col>
      <xdr:colOff>1619250</xdr:colOff>
      <xdr:row>0</xdr:row>
      <xdr:rowOff>280988</xdr:rowOff>
    </xdr:to>
    <xdr:graphicFrame macro="">
      <xdr:nvGraphicFramePr>
        <xdr:cNvPr id="3" name="Схема 2"/>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 r:lo="rId7" r:qs="rId8" r:cs="rId9"/>
        </a:graphicData>
      </a:graphic>
    </xdr:graphicFrame>
    <xdr:clientData/>
  </xdr:twoCellAnchor>
  <xdr:twoCellAnchor>
    <xdr:from>
      <xdr:col>0</xdr:col>
      <xdr:colOff>47625</xdr:colOff>
      <xdr:row>0</xdr:row>
      <xdr:rowOff>0</xdr:rowOff>
    </xdr:from>
    <xdr:to>
      <xdr:col>0</xdr:col>
      <xdr:colOff>1619250</xdr:colOff>
      <xdr:row>0</xdr:row>
      <xdr:rowOff>280988</xdr:rowOff>
    </xdr:to>
    <xdr:graphicFrame macro="">
      <xdr:nvGraphicFramePr>
        <xdr:cNvPr id="4" name="Схема 3"/>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1" r:lo="rId12" r:qs="rId13" r:cs="rId14"/>
        </a:graphicData>
      </a:graphic>
    </xdr:graphicFrame>
    <xdr:clientData/>
  </xdr:twoCellAnchor>
  <xdr:twoCellAnchor>
    <xdr:from>
      <xdr:col>0</xdr:col>
      <xdr:colOff>38100</xdr:colOff>
      <xdr:row>0</xdr:row>
      <xdr:rowOff>19050</xdr:rowOff>
    </xdr:from>
    <xdr:to>
      <xdr:col>0</xdr:col>
      <xdr:colOff>1609725</xdr:colOff>
      <xdr:row>1</xdr:row>
      <xdr:rowOff>0</xdr:rowOff>
    </xdr:to>
    <xdr:grpSp>
      <xdr:nvGrpSpPr>
        <xdr:cNvPr id="5" name="Группа 4"/>
        <xdr:cNvGrpSpPr/>
      </xdr:nvGrpSpPr>
      <xdr:grpSpPr>
        <a:xfrm>
          <a:off x="38100" y="19050"/>
          <a:ext cx="1571625" cy="276225"/>
          <a:chOff x="0" y="0"/>
          <a:chExt cx="1571625" cy="262080"/>
        </a:xfrm>
      </xdr:grpSpPr>
      <xdr:sp macro="" textlink="">
        <xdr:nvSpPr>
          <xdr:cNvPr id="6" name="Скругленный прямоугольник 5">
            <a:hlinkClick xmlns:r="http://schemas.openxmlformats.org/officeDocument/2006/relationships" r:id="rId16"/>
          </xdr:cNvPr>
          <xdr:cNvSpPr/>
        </xdr:nvSpPr>
        <xdr:spPr>
          <a:xfrm>
            <a:off x="0" y="0"/>
            <a:ext cx="1571625" cy="262080"/>
          </a:xfrm>
          <a:prstGeom prst="roundRect">
            <a:avLst/>
          </a:pr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7" name="Скругленный прямоугольник 4">
            <a:hlinkClick xmlns:r="http://schemas.openxmlformats.org/officeDocument/2006/relationships" r:id="rId16"/>
          </xdr:cNvPr>
          <xdr:cNvSpPr/>
        </xdr:nvSpPr>
        <xdr:spPr>
          <a:xfrm>
            <a:off x="12794" y="12794"/>
            <a:ext cx="1546037" cy="236492"/>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38100" tIns="38100" rIns="38100" bIns="38100" numCol="1" spcCol="1270" anchor="ctr" anchorCtr="0">
            <a:noAutofit/>
          </a:bodyPr>
          <a:lstStyle/>
          <a:p>
            <a:pPr lvl="0" algn="l" defTabSz="444500">
              <a:lnSpc>
                <a:spcPct val="90000"/>
              </a:lnSpc>
              <a:spcBef>
                <a:spcPct val="0"/>
              </a:spcBef>
              <a:spcAft>
                <a:spcPct val="35000"/>
              </a:spcAft>
            </a:pPr>
            <a:r>
              <a:rPr lang="ru-RU" sz="1000" kern="1200"/>
              <a:t>НАЗАД В ГЛАВНОЕ МЕНЮ</a:t>
            </a:r>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47625</xdr:colOff>
      <xdr:row>0</xdr:row>
      <xdr:rowOff>0</xdr:rowOff>
    </xdr:from>
    <xdr:to>
      <xdr:col>0</xdr:col>
      <xdr:colOff>1619250</xdr:colOff>
      <xdr:row>0</xdr:row>
      <xdr:rowOff>280988</xdr:rowOff>
    </xdr:to>
    <xdr:graphicFrame macro="">
      <xdr:nvGraphicFramePr>
        <xdr:cNvPr id="2" name="Схема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0</xdr:col>
      <xdr:colOff>47625</xdr:colOff>
      <xdr:row>0</xdr:row>
      <xdr:rowOff>0</xdr:rowOff>
    </xdr:from>
    <xdr:to>
      <xdr:col>0</xdr:col>
      <xdr:colOff>1619250</xdr:colOff>
      <xdr:row>0</xdr:row>
      <xdr:rowOff>280988</xdr:rowOff>
    </xdr:to>
    <xdr:graphicFrame macro="">
      <xdr:nvGraphicFramePr>
        <xdr:cNvPr id="3" name="Схема 2"/>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 r:lo="rId7" r:qs="rId8" r:cs="rId9"/>
        </a:graphicData>
      </a:graphic>
    </xdr:graphicFrame>
    <xdr:clientData/>
  </xdr:twoCellAnchor>
  <xdr:twoCellAnchor>
    <xdr:from>
      <xdr:col>0</xdr:col>
      <xdr:colOff>47625</xdr:colOff>
      <xdr:row>0</xdr:row>
      <xdr:rowOff>0</xdr:rowOff>
    </xdr:from>
    <xdr:to>
      <xdr:col>0</xdr:col>
      <xdr:colOff>1619250</xdr:colOff>
      <xdr:row>0</xdr:row>
      <xdr:rowOff>280988</xdr:rowOff>
    </xdr:to>
    <xdr:graphicFrame macro="">
      <xdr:nvGraphicFramePr>
        <xdr:cNvPr id="4" name="Схема 3"/>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1" r:lo="rId12" r:qs="rId13" r:cs="rId14"/>
        </a:graphicData>
      </a:graphic>
    </xdr:graphicFrame>
    <xdr:clientData/>
  </xdr:twoCellAnchor>
  <xdr:twoCellAnchor>
    <xdr:from>
      <xdr:col>0</xdr:col>
      <xdr:colOff>47625</xdr:colOff>
      <xdr:row>0</xdr:row>
      <xdr:rowOff>0</xdr:rowOff>
    </xdr:from>
    <xdr:to>
      <xdr:col>0</xdr:col>
      <xdr:colOff>1619250</xdr:colOff>
      <xdr:row>0</xdr:row>
      <xdr:rowOff>280988</xdr:rowOff>
    </xdr:to>
    <xdr:graphicFrame macro="">
      <xdr:nvGraphicFramePr>
        <xdr:cNvPr id="5" name="Схема 4"/>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6" r:lo="rId17" r:qs="rId18" r:cs="rId19"/>
        </a:graphicData>
      </a:graphic>
    </xdr:graphicFrame>
    <xdr:clientData/>
  </xdr:twoCellAnchor>
  <xdr:twoCellAnchor>
    <xdr:from>
      <xdr:col>0</xdr:col>
      <xdr:colOff>38100</xdr:colOff>
      <xdr:row>0</xdr:row>
      <xdr:rowOff>19050</xdr:rowOff>
    </xdr:from>
    <xdr:to>
      <xdr:col>0</xdr:col>
      <xdr:colOff>1609725</xdr:colOff>
      <xdr:row>1</xdr:row>
      <xdr:rowOff>0</xdr:rowOff>
    </xdr:to>
    <xdr:grpSp>
      <xdr:nvGrpSpPr>
        <xdr:cNvPr id="6" name="Группа 5"/>
        <xdr:cNvGrpSpPr/>
      </xdr:nvGrpSpPr>
      <xdr:grpSpPr>
        <a:xfrm>
          <a:off x="38100" y="19050"/>
          <a:ext cx="1571625" cy="276225"/>
          <a:chOff x="0" y="0"/>
          <a:chExt cx="1571625" cy="262080"/>
        </a:xfrm>
      </xdr:grpSpPr>
      <xdr:sp macro="" textlink="">
        <xdr:nvSpPr>
          <xdr:cNvPr id="7" name="Скругленный прямоугольник 6">
            <a:hlinkClick xmlns:r="http://schemas.openxmlformats.org/officeDocument/2006/relationships" r:id="rId21"/>
          </xdr:cNvPr>
          <xdr:cNvSpPr/>
        </xdr:nvSpPr>
        <xdr:spPr>
          <a:xfrm>
            <a:off x="0" y="0"/>
            <a:ext cx="1571625" cy="262080"/>
          </a:xfrm>
          <a:prstGeom prst="roundRect">
            <a:avLst/>
          </a:pr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8" name="Скругленный прямоугольник 4">
            <a:hlinkClick xmlns:r="http://schemas.openxmlformats.org/officeDocument/2006/relationships" r:id="rId21"/>
          </xdr:cNvPr>
          <xdr:cNvSpPr/>
        </xdr:nvSpPr>
        <xdr:spPr>
          <a:xfrm>
            <a:off x="12794" y="12794"/>
            <a:ext cx="1546037" cy="236492"/>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38100" tIns="38100" rIns="38100" bIns="38100" numCol="1" spcCol="1270" anchor="ctr" anchorCtr="0">
            <a:noAutofit/>
          </a:bodyPr>
          <a:lstStyle/>
          <a:p>
            <a:pPr lvl="0" algn="l" defTabSz="444500">
              <a:lnSpc>
                <a:spcPct val="90000"/>
              </a:lnSpc>
              <a:spcBef>
                <a:spcPct val="0"/>
              </a:spcBef>
              <a:spcAft>
                <a:spcPct val="35000"/>
              </a:spcAft>
            </a:pPr>
            <a:r>
              <a:rPr lang="ru-RU" sz="1000" kern="1200"/>
              <a:t>НАЗАД В ГЛАВНОЕ МЕНЮ</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0</xdr:row>
      <xdr:rowOff>19050</xdr:rowOff>
    </xdr:from>
    <xdr:to>
      <xdr:col>0</xdr:col>
      <xdr:colOff>1609725</xdr:colOff>
      <xdr:row>1</xdr:row>
      <xdr:rowOff>0</xdr:rowOff>
    </xdr:to>
    <xdr:grpSp>
      <xdr:nvGrpSpPr>
        <xdr:cNvPr id="2" name="Группа 1"/>
        <xdr:cNvGrpSpPr/>
      </xdr:nvGrpSpPr>
      <xdr:grpSpPr>
        <a:xfrm>
          <a:off x="38100" y="19050"/>
          <a:ext cx="1571625" cy="257175"/>
          <a:chOff x="0" y="0"/>
          <a:chExt cx="1571625" cy="262080"/>
        </a:xfrm>
      </xdr:grpSpPr>
      <xdr:sp macro="" textlink="">
        <xdr:nvSpPr>
          <xdr:cNvPr id="3" name="Скругленный прямоугольник 2">
            <a:hlinkClick xmlns:r="http://schemas.openxmlformats.org/officeDocument/2006/relationships" r:id="rId1"/>
          </xdr:cNvPr>
          <xdr:cNvSpPr/>
        </xdr:nvSpPr>
        <xdr:spPr>
          <a:xfrm>
            <a:off x="0" y="0"/>
            <a:ext cx="1571625" cy="262080"/>
          </a:xfrm>
          <a:prstGeom prst="roundRect">
            <a:avLst/>
          </a:pr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4" name="Скругленный прямоугольник 4">
            <a:hlinkClick xmlns:r="http://schemas.openxmlformats.org/officeDocument/2006/relationships" r:id="rId1"/>
          </xdr:cNvPr>
          <xdr:cNvSpPr/>
        </xdr:nvSpPr>
        <xdr:spPr>
          <a:xfrm>
            <a:off x="12794" y="12794"/>
            <a:ext cx="1546037" cy="236492"/>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38100" tIns="38100" rIns="38100" bIns="38100" numCol="1" spcCol="1270" anchor="ctr" anchorCtr="0">
            <a:noAutofit/>
          </a:bodyPr>
          <a:lstStyle/>
          <a:p>
            <a:pPr lvl="0" algn="l" defTabSz="444500">
              <a:lnSpc>
                <a:spcPct val="90000"/>
              </a:lnSpc>
              <a:spcBef>
                <a:spcPct val="0"/>
              </a:spcBef>
              <a:spcAft>
                <a:spcPct val="35000"/>
              </a:spcAft>
            </a:pPr>
            <a:r>
              <a:rPr lang="ru-RU" sz="1000" kern="1200"/>
              <a:t>НАЗАД В ГЛАВНОЕ МЕНЮ</a:t>
            </a:r>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47625</xdr:colOff>
      <xdr:row>0</xdr:row>
      <xdr:rowOff>0</xdr:rowOff>
    </xdr:from>
    <xdr:to>
      <xdr:col>0</xdr:col>
      <xdr:colOff>1619250</xdr:colOff>
      <xdr:row>0</xdr:row>
      <xdr:rowOff>280988</xdr:rowOff>
    </xdr:to>
    <xdr:graphicFrame macro="">
      <xdr:nvGraphicFramePr>
        <xdr:cNvPr id="3" name="Схема 2"/>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0</xdr:col>
      <xdr:colOff>47625</xdr:colOff>
      <xdr:row>0</xdr:row>
      <xdr:rowOff>0</xdr:rowOff>
    </xdr:from>
    <xdr:to>
      <xdr:col>0</xdr:col>
      <xdr:colOff>1619250</xdr:colOff>
      <xdr:row>0</xdr:row>
      <xdr:rowOff>280988</xdr:rowOff>
    </xdr:to>
    <xdr:graphicFrame macro="">
      <xdr:nvGraphicFramePr>
        <xdr:cNvPr id="4" name="Схема 3"/>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 r:lo="rId7" r:qs="rId8" r:cs="rId9"/>
        </a:graphicData>
      </a:graphic>
    </xdr:graphicFrame>
    <xdr:clientData/>
  </xdr:twoCellAnchor>
  <xdr:twoCellAnchor>
    <xdr:from>
      <xdr:col>0</xdr:col>
      <xdr:colOff>47625</xdr:colOff>
      <xdr:row>0</xdr:row>
      <xdr:rowOff>0</xdr:rowOff>
    </xdr:from>
    <xdr:to>
      <xdr:col>0</xdr:col>
      <xdr:colOff>1619250</xdr:colOff>
      <xdr:row>0</xdr:row>
      <xdr:rowOff>280988</xdr:rowOff>
    </xdr:to>
    <xdr:graphicFrame macro="">
      <xdr:nvGraphicFramePr>
        <xdr:cNvPr id="5" name="Схема 4"/>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1" r:lo="rId12" r:qs="rId13" r:cs="rId14"/>
        </a:graphicData>
      </a:graphic>
    </xdr:graphicFrame>
    <xdr:clientData/>
  </xdr:twoCellAnchor>
  <xdr:twoCellAnchor>
    <xdr:from>
      <xdr:col>0</xdr:col>
      <xdr:colOff>47625</xdr:colOff>
      <xdr:row>0</xdr:row>
      <xdr:rowOff>0</xdr:rowOff>
    </xdr:from>
    <xdr:to>
      <xdr:col>0</xdr:col>
      <xdr:colOff>1619250</xdr:colOff>
      <xdr:row>0</xdr:row>
      <xdr:rowOff>280988</xdr:rowOff>
    </xdr:to>
    <xdr:graphicFrame macro="">
      <xdr:nvGraphicFramePr>
        <xdr:cNvPr id="6" name="Схема 5"/>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6" r:lo="rId17" r:qs="rId18" r:cs="rId19"/>
        </a:graphicData>
      </a:graphic>
    </xdr:graphicFrame>
    <xdr:clientData/>
  </xdr:twoCellAnchor>
  <xdr:twoCellAnchor>
    <xdr:from>
      <xdr:col>0</xdr:col>
      <xdr:colOff>38100</xdr:colOff>
      <xdr:row>0</xdr:row>
      <xdr:rowOff>19050</xdr:rowOff>
    </xdr:from>
    <xdr:to>
      <xdr:col>0</xdr:col>
      <xdr:colOff>1609725</xdr:colOff>
      <xdr:row>1</xdr:row>
      <xdr:rowOff>0</xdr:rowOff>
    </xdr:to>
    <xdr:grpSp>
      <xdr:nvGrpSpPr>
        <xdr:cNvPr id="7" name="Группа 6"/>
        <xdr:cNvGrpSpPr/>
      </xdr:nvGrpSpPr>
      <xdr:grpSpPr>
        <a:xfrm>
          <a:off x="38100" y="19050"/>
          <a:ext cx="1571625" cy="276225"/>
          <a:chOff x="0" y="0"/>
          <a:chExt cx="1571625" cy="262080"/>
        </a:xfrm>
      </xdr:grpSpPr>
      <xdr:sp macro="" textlink="">
        <xdr:nvSpPr>
          <xdr:cNvPr id="8" name="Скругленный прямоугольник 7">
            <a:hlinkClick xmlns:r="http://schemas.openxmlformats.org/officeDocument/2006/relationships" r:id="rId21"/>
          </xdr:cNvPr>
          <xdr:cNvSpPr/>
        </xdr:nvSpPr>
        <xdr:spPr>
          <a:xfrm>
            <a:off x="0" y="0"/>
            <a:ext cx="1571625" cy="262080"/>
          </a:xfrm>
          <a:prstGeom prst="roundRect">
            <a:avLst/>
          </a:pr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9" name="Скругленный прямоугольник 4">
            <a:hlinkClick xmlns:r="http://schemas.openxmlformats.org/officeDocument/2006/relationships" r:id="rId21"/>
          </xdr:cNvPr>
          <xdr:cNvSpPr/>
        </xdr:nvSpPr>
        <xdr:spPr>
          <a:xfrm>
            <a:off x="12794" y="12794"/>
            <a:ext cx="1546037" cy="236492"/>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38100" tIns="38100" rIns="38100" bIns="38100" numCol="1" spcCol="1270" anchor="ctr" anchorCtr="0">
            <a:noAutofit/>
          </a:bodyPr>
          <a:lstStyle/>
          <a:p>
            <a:pPr lvl="0" algn="l" defTabSz="444500">
              <a:lnSpc>
                <a:spcPct val="90000"/>
              </a:lnSpc>
              <a:spcBef>
                <a:spcPct val="0"/>
              </a:spcBef>
              <a:spcAft>
                <a:spcPct val="35000"/>
              </a:spcAft>
            </a:pPr>
            <a:r>
              <a:rPr lang="ru-RU" sz="1000" kern="1200"/>
              <a:t>НАЗАД В ГЛАВНОЕ МЕНЮ</a:t>
            </a:r>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47625</xdr:colOff>
      <xdr:row>0</xdr:row>
      <xdr:rowOff>0</xdr:rowOff>
    </xdr:from>
    <xdr:to>
      <xdr:col>0</xdr:col>
      <xdr:colOff>1619250</xdr:colOff>
      <xdr:row>0</xdr:row>
      <xdr:rowOff>280988</xdr:rowOff>
    </xdr:to>
    <xdr:graphicFrame macro="">
      <xdr:nvGraphicFramePr>
        <xdr:cNvPr id="2" name="Схема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0</xdr:col>
      <xdr:colOff>47625</xdr:colOff>
      <xdr:row>0</xdr:row>
      <xdr:rowOff>0</xdr:rowOff>
    </xdr:from>
    <xdr:to>
      <xdr:col>0</xdr:col>
      <xdr:colOff>1619250</xdr:colOff>
      <xdr:row>0</xdr:row>
      <xdr:rowOff>280988</xdr:rowOff>
    </xdr:to>
    <xdr:graphicFrame macro="">
      <xdr:nvGraphicFramePr>
        <xdr:cNvPr id="3" name="Схема 2"/>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 r:lo="rId7" r:qs="rId8" r:cs="rId9"/>
        </a:graphicData>
      </a:graphic>
    </xdr:graphicFrame>
    <xdr:clientData/>
  </xdr:twoCellAnchor>
  <xdr:twoCellAnchor>
    <xdr:from>
      <xdr:col>0</xdr:col>
      <xdr:colOff>47625</xdr:colOff>
      <xdr:row>0</xdr:row>
      <xdr:rowOff>0</xdr:rowOff>
    </xdr:from>
    <xdr:to>
      <xdr:col>0</xdr:col>
      <xdr:colOff>1619250</xdr:colOff>
      <xdr:row>0</xdr:row>
      <xdr:rowOff>280988</xdr:rowOff>
    </xdr:to>
    <xdr:graphicFrame macro="">
      <xdr:nvGraphicFramePr>
        <xdr:cNvPr id="4" name="Схема 3"/>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1" r:lo="rId12" r:qs="rId13" r:cs="rId14"/>
        </a:graphicData>
      </a:graphic>
    </xdr:graphicFrame>
    <xdr:clientData/>
  </xdr:twoCellAnchor>
  <xdr:twoCellAnchor>
    <xdr:from>
      <xdr:col>0</xdr:col>
      <xdr:colOff>47625</xdr:colOff>
      <xdr:row>0</xdr:row>
      <xdr:rowOff>0</xdr:rowOff>
    </xdr:from>
    <xdr:to>
      <xdr:col>0</xdr:col>
      <xdr:colOff>1619250</xdr:colOff>
      <xdr:row>0</xdr:row>
      <xdr:rowOff>280988</xdr:rowOff>
    </xdr:to>
    <xdr:graphicFrame macro="">
      <xdr:nvGraphicFramePr>
        <xdr:cNvPr id="5" name="Схема 4"/>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6" r:lo="rId17" r:qs="rId18" r:cs="rId19"/>
        </a:graphicData>
      </a:graphic>
    </xdr:graphicFrame>
    <xdr:clientData/>
  </xdr:twoCellAnchor>
  <xdr:twoCellAnchor>
    <xdr:from>
      <xdr:col>0</xdr:col>
      <xdr:colOff>38100</xdr:colOff>
      <xdr:row>0</xdr:row>
      <xdr:rowOff>19050</xdr:rowOff>
    </xdr:from>
    <xdr:to>
      <xdr:col>0</xdr:col>
      <xdr:colOff>1609725</xdr:colOff>
      <xdr:row>1</xdr:row>
      <xdr:rowOff>0</xdr:rowOff>
    </xdr:to>
    <xdr:grpSp>
      <xdr:nvGrpSpPr>
        <xdr:cNvPr id="6" name="Группа 5"/>
        <xdr:cNvGrpSpPr/>
      </xdr:nvGrpSpPr>
      <xdr:grpSpPr>
        <a:xfrm>
          <a:off x="38100" y="19050"/>
          <a:ext cx="1571625" cy="276225"/>
          <a:chOff x="0" y="0"/>
          <a:chExt cx="1571625" cy="262080"/>
        </a:xfrm>
      </xdr:grpSpPr>
      <xdr:sp macro="" textlink="">
        <xdr:nvSpPr>
          <xdr:cNvPr id="7" name="Скругленный прямоугольник 6">
            <a:hlinkClick xmlns:r="http://schemas.openxmlformats.org/officeDocument/2006/relationships" r:id="rId21"/>
          </xdr:cNvPr>
          <xdr:cNvSpPr/>
        </xdr:nvSpPr>
        <xdr:spPr>
          <a:xfrm>
            <a:off x="0" y="0"/>
            <a:ext cx="1571625" cy="262080"/>
          </a:xfrm>
          <a:prstGeom prst="roundRect">
            <a:avLst/>
          </a:pr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8" name="Скругленный прямоугольник 4">
            <a:hlinkClick xmlns:r="http://schemas.openxmlformats.org/officeDocument/2006/relationships" r:id="rId21"/>
          </xdr:cNvPr>
          <xdr:cNvSpPr/>
        </xdr:nvSpPr>
        <xdr:spPr>
          <a:xfrm>
            <a:off x="12794" y="12794"/>
            <a:ext cx="1546037" cy="236492"/>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38100" tIns="38100" rIns="38100" bIns="38100" numCol="1" spcCol="1270" anchor="ctr" anchorCtr="0">
            <a:noAutofit/>
          </a:bodyPr>
          <a:lstStyle/>
          <a:p>
            <a:pPr lvl="0" algn="l" defTabSz="444500">
              <a:lnSpc>
                <a:spcPct val="90000"/>
              </a:lnSpc>
              <a:spcBef>
                <a:spcPct val="0"/>
              </a:spcBef>
              <a:spcAft>
                <a:spcPct val="35000"/>
              </a:spcAft>
            </a:pPr>
            <a:r>
              <a:rPr lang="ru-RU" sz="1000" kern="1200"/>
              <a:t>НАЗАД В ГЛАВНОЕ МЕНЮ</a:t>
            </a:r>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47625</xdr:colOff>
      <xdr:row>0</xdr:row>
      <xdr:rowOff>0</xdr:rowOff>
    </xdr:from>
    <xdr:to>
      <xdr:col>0</xdr:col>
      <xdr:colOff>1619250</xdr:colOff>
      <xdr:row>0</xdr:row>
      <xdr:rowOff>280988</xdr:rowOff>
    </xdr:to>
    <xdr:graphicFrame macro="">
      <xdr:nvGraphicFramePr>
        <xdr:cNvPr id="2" name="Схема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6</xdr:col>
      <xdr:colOff>0</xdr:colOff>
      <xdr:row>244</xdr:row>
      <xdr:rowOff>0</xdr:rowOff>
    </xdr:from>
    <xdr:to>
      <xdr:col>7</xdr:col>
      <xdr:colOff>0</xdr:colOff>
      <xdr:row>245</xdr:row>
      <xdr:rowOff>0</xdr:rowOff>
    </xdr:to>
    <xdr:pic>
      <xdr:nvPicPr>
        <xdr:cNvPr id="111" name="Picture 1"/>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648450" y="1162050"/>
          <a:ext cx="1066800" cy="781050"/>
        </a:xfrm>
        <a:prstGeom prst="rect">
          <a:avLst/>
        </a:prstGeom>
        <a:noFill/>
        <a:ln w="9525">
          <a:solidFill>
            <a:srgbClr val="000000"/>
          </a:solidFill>
          <a:miter lim="800000"/>
          <a:headEnd/>
          <a:tailEnd/>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Lst>
      </xdr:spPr>
    </xdr:pic>
    <xdr:clientData/>
  </xdr:twoCellAnchor>
  <xdr:twoCellAnchor>
    <xdr:from>
      <xdr:col>6</xdr:col>
      <xdr:colOff>0</xdr:colOff>
      <xdr:row>245</xdr:row>
      <xdr:rowOff>0</xdr:rowOff>
    </xdr:from>
    <xdr:to>
      <xdr:col>7</xdr:col>
      <xdr:colOff>0</xdr:colOff>
      <xdr:row>246</xdr:row>
      <xdr:rowOff>0</xdr:rowOff>
    </xdr:to>
    <xdr:pic>
      <xdr:nvPicPr>
        <xdr:cNvPr id="112" name="Picture 2"/>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6648450" y="1943100"/>
          <a:ext cx="1066800" cy="781050"/>
        </a:xfrm>
        <a:prstGeom prst="rect">
          <a:avLst/>
        </a:prstGeom>
        <a:noFill/>
        <a:ln w="9525">
          <a:solidFill>
            <a:srgbClr val="000000"/>
          </a:solidFill>
          <a:miter lim="800000"/>
          <a:headEnd/>
          <a:tailEnd/>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Lst>
      </xdr:spPr>
    </xdr:pic>
    <xdr:clientData/>
  </xdr:twoCellAnchor>
  <xdr:twoCellAnchor>
    <xdr:from>
      <xdr:col>6</xdr:col>
      <xdr:colOff>0</xdr:colOff>
      <xdr:row>246</xdr:row>
      <xdr:rowOff>0</xdr:rowOff>
    </xdr:from>
    <xdr:to>
      <xdr:col>7</xdr:col>
      <xdr:colOff>0</xdr:colOff>
      <xdr:row>247</xdr:row>
      <xdr:rowOff>0</xdr:rowOff>
    </xdr:to>
    <xdr:pic>
      <xdr:nvPicPr>
        <xdr:cNvPr id="113" name="Picture 3"/>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6648450" y="2724150"/>
          <a:ext cx="1066800" cy="781050"/>
        </a:xfrm>
        <a:prstGeom prst="rect">
          <a:avLst/>
        </a:prstGeom>
        <a:noFill/>
        <a:ln w="9525">
          <a:solidFill>
            <a:srgbClr val="000000"/>
          </a:solidFill>
          <a:miter lim="800000"/>
          <a:headEnd/>
          <a:tailEnd/>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Lst>
      </xdr:spPr>
    </xdr:pic>
    <xdr:clientData/>
  </xdr:twoCellAnchor>
  <xdr:twoCellAnchor>
    <xdr:from>
      <xdr:col>6</xdr:col>
      <xdr:colOff>0</xdr:colOff>
      <xdr:row>247</xdr:row>
      <xdr:rowOff>0</xdr:rowOff>
    </xdr:from>
    <xdr:to>
      <xdr:col>7</xdr:col>
      <xdr:colOff>0</xdr:colOff>
      <xdr:row>248</xdr:row>
      <xdr:rowOff>0</xdr:rowOff>
    </xdr:to>
    <xdr:pic>
      <xdr:nvPicPr>
        <xdr:cNvPr id="114" name="Picture 4"/>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6648450" y="3505200"/>
          <a:ext cx="1066800" cy="781050"/>
        </a:xfrm>
        <a:prstGeom prst="rect">
          <a:avLst/>
        </a:prstGeom>
        <a:noFill/>
        <a:ln w="9525">
          <a:solidFill>
            <a:srgbClr val="000000"/>
          </a:solidFill>
          <a:miter lim="800000"/>
          <a:headEnd/>
          <a:tailEnd/>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Lst>
      </xdr:spPr>
    </xdr:pic>
    <xdr:clientData/>
  </xdr:twoCellAnchor>
  <xdr:twoCellAnchor>
    <xdr:from>
      <xdr:col>6</xdr:col>
      <xdr:colOff>0</xdr:colOff>
      <xdr:row>248</xdr:row>
      <xdr:rowOff>0</xdr:rowOff>
    </xdr:from>
    <xdr:to>
      <xdr:col>7</xdr:col>
      <xdr:colOff>0</xdr:colOff>
      <xdr:row>249</xdr:row>
      <xdr:rowOff>0</xdr:rowOff>
    </xdr:to>
    <xdr:pic>
      <xdr:nvPicPr>
        <xdr:cNvPr id="115" name="Picture 5"/>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6648450" y="4286250"/>
          <a:ext cx="1066800" cy="781050"/>
        </a:xfrm>
        <a:prstGeom prst="rect">
          <a:avLst/>
        </a:prstGeom>
        <a:noFill/>
        <a:ln w="9525">
          <a:solidFill>
            <a:srgbClr val="000000"/>
          </a:solidFill>
          <a:miter lim="800000"/>
          <a:headEnd/>
          <a:tailEnd/>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Lst>
      </xdr:spPr>
    </xdr:pic>
    <xdr:clientData/>
  </xdr:twoCellAnchor>
  <xdr:twoCellAnchor>
    <xdr:from>
      <xdr:col>6</xdr:col>
      <xdr:colOff>0</xdr:colOff>
      <xdr:row>249</xdr:row>
      <xdr:rowOff>0</xdr:rowOff>
    </xdr:from>
    <xdr:to>
      <xdr:col>7</xdr:col>
      <xdr:colOff>0</xdr:colOff>
      <xdr:row>250</xdr:row>
      <xdr:rowOff>0</xdr:rowOff>
    </xdr:to>
    <xdr:pic>
      <xdr:nvPicPr>
        <xdr:cNvPr id="116" name="Picture 6"/>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6648450" y="5067300"/>
          <a:ext cx="1066800" cy="781050"/>
        </a:xfrm>
        <a:prstGeom prst="rect">
          <a:avLst/>
        </a:prstGeom>
        <a:noFill/>
        <a:ln w="9525">
          <a:solidFill>
            <a:srgbClr val="000000"/>
          </a:solidFill>
          <a:miter lim="800000"/>
          <a:headEnd/>
          <a:tailEnd/>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Lst>
      </xdr:spPr>
    </xdr:pic>
    <xdr:clientData/>
  </xdr:twoCellAnchor>
  <xdr:twoCellAnchor>
    <xdr:from>
      <xdr:col>6</xdr:col>
      <xdr:colOff>0</xdr:colOff>
      <xdr:row>251</xdr:row>
      <xdr:rowOff>0</xdr:rowOff>
    </xdr:from>
    <xdr:to>
      <xdr:col>7</xdr:col>
      <xdr:colOff>0</xdr:colOff>
      <xdr:row>252</xdr:row>
      <xdr:rowOff>0</xdr:rowOff>
    </xdr:to>
    <xdr:pic>
      <xdr:nvPicPr>
        <xdr:cNvPr id="117" name="Picture 7"/>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6648450" y="6915150"/>
          <a:ext cx="1066800" cy="781050"/>
        </a:xfrm>
        <a:prstGeom prst="rect">
          <a:avLst/>
        </a:prstGeom>
        <a:noFill/>
        <a:ln w="9525">
          <a:solidFill>
            <a:srgbClr val="000000"/>
          </a:solidFill>
          <a:miter lim="800000"/>
          <a:headEnd/>
          <a:tailEnd/>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Lst>
      </xdr:spPr>
    </xdr:pic>
    <xdr:clientData/>
  </xdr:twoCellAnchor>
  <xdr:twoCellAnchor>
    <xdr:from>
      <xdr:col>6</xdr:col>
      <xdr:colOff>0</xdr:colOff>
      <xdr:row>253</xdr:row>
      <xdr:rowOff>0</xdr:rowOff>
    </xdr:from>
    <xdr:to>
      <xdr:col>7</xdr:col>
      <xdr:colOff>0</xdr:colOff>
      <xdr:row>254</xdr:row>
      <xdr:rowOff>0</xdr:rowOff>
    </xdr:to>
    <xdr:pic>
      <xdr:nvPicPr>
        <xdr:cNvPr id="118" name="Picture 8"/>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6648450" y="8086725"/>
          <a:ext cx="1066800" cy="781050"/>
        </a:xfrm>
        <a:prstGeom prst="rect">
          <a:avLst/>
        </a:prstGeom>
        <a:noFill/>
        <a:ln w="9525">
          <a:solidFill>
            <a:srgbClr val="000000"/>
          </a:solidFill>
          <a:miter lim="800000"/>
          <a:headEnd/>
          <a:tailEnd/>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Lst>
      </xdr:spPr>
    </xdr:pic>
    <xdr:clientData/>
  </xdr:twoCellAnchor>
  <xdr:twoCellAnchor>
    <xdr:from>
      <xdr:col>6</xdr:col>
      <xdr:colOff>0</xdr:colOff>
      <xdr:row>254</xdr:row>
      <xdr:rowOff>0</xdr:rowOff>
    </xdr:from>
    <xdr:to>
      <xdr:col>7</xdr:col>
      <xdr:colOff>0</xdr:colOff>
      <xdr:row>255</xdr:row>
      <xdr:rowOff>0</xdr:rowOff>
    </xdr:to>
    <xdr:pic>
      <xdr:nvPicPr>
        <xdr:cNvPr id="119" name="Picture 9"/>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6648450" y="8867775"/>
          <a:ext cx="1066800" cy="1285875"/>
        </a:xfrm>
        <a:prstGeom prst="rect">
          <a:avLst/>
        </a:prstGeom>
        <a:noFill/>
        <a:ln w="9525">
          <a:solidFill>
            <a:srgbClr val="000000"/>
          </a:solidFill>
          <a:miter lim="800000"/>
          <a:headEnd/>
          <a:tailEnd/>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Lst>
      </xdr:spPr>
    </xdr:pic>
    <xdr:clientData/>
  </xdr:twoCellAnchor>
  <xdr:twoCellAnchor>
    <xdr:from>
      <xdr:col>6</xdr:col>
      <xdr:colOff>0</xdr:colOff>
      <xdr:row>255</xdr:row>
      <xdr:rowOff>0</xdr:rowOff>
    </xdr:from>
    <xdr:to>
      <xdr:col>7</xdr:col>
      <xdr:colOff>0</xdr:colOff>
      <xdr:row>256</xdr:row>
      <xdr:rowOff>0</xdr:rowOff>
    </xdr:to>
    <xdr:pic>
      <xdr:nvPicPr>
        <xdr:cNvPr id="120" name="Picture 10"/>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6648450" y="10153650"/>
          <a:ext cx="1066800" cy="866775"/>
        </a:xfrm>
        <a:prstGeom prst="rect">
          <a:avLst/>
        </a:prstGeom>
        <a:noFill/>
        <a:ln w="9525">
          <a:solidFill>
            <a:srgbClr val="000000"/>
          </a:solidFill>
          <a:miter lim="800000"/>
          <a:headEnd/>
          <a:tailEnd/>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Lst>
      </xdr:spPr>
    </xdr:pic>
    <xdr:clientData/>
  </xdr:twoCellAnchor>
  <xdr:twoCellAnchor>
    <xdr:from>
      <xdr:col>6</xdr:col>
      <xdr:colOff>0</xdr:colOff>
      <xdr:row>257</xdr:row>
      <xdr:rowOff>0</xdr:rowOff>
    </xdr:from>
    <xdr:to>
      <xdr:col>7</xdr:col>
      <xdr:colOff>0</xdr:colOff>
      <xdr:row>258</xdr:row>
      <xdr:rowOff>0</xdr:rowOff>
    </xdr:to>
    <xdr:pic>
      <xdr:nvPicPr>
        <xdr:cNvPr id="121" name="Picture 12"/>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6648450" y="11953875"/>
          <a:ext cx="1066800" cy="781050"/>
        </a:xfrm>
        <a:prstGeom prst="rect">
          <a:avLst/>
        </a:prstGeom>
        <a:noFill/>
        <a:ln w="9525">
          <a:solidFill>
            <a:srgbClr val="000000"/>
          </a:solidFill>
          <a:miter lim="800000"/>
          <a:headEnd/>
          <a:tailEnd/>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Lst>
      </xdr:spPr>
    </xdr:pic>
    <xdr:clientData/>
  </xdr:twoCellAnchor>
  <xdr:twoCellAnchor>
    <xdr:from>
      <xdr:col>6</xdr:col>
      <xdr:colOff>0</xdr:colOff>
      <xdr:row>260</xdr:row>
      <xdr:rowOff>0</xdr:rowOff>
    </xdr:from>
    <xdr:to>
      <xdr:col>7</xdr:col>
      <xdr:colOff>0</xdr:colOff>
      <xdr:row>261</xdr:row>
      <xdr:rowOff>0</xdr:rowOff>
    </xdr:to>
    <xdr:pic>
      <xdr:nvPicPr>
        <xdr:cNvPr id="122" name="Picture 13"/>
        <xdr:cNvPicPr>
          <a:picLocks noChangeAspect="1" noChangeArrowheads="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6648450" y="13392150"/>
          <a:ext cx="1066800" cy="781050"/>
        </a:xfrm>
        <a:prstGeom prst="rect">
          <a:avLst/>
        </a:prstGeom>
        <a:noFill/>
        <a:ln w="9525">
          <a:solidFill>
            <a:srgbClr val="000000"/>
          </a:solidFill>
          <a:miter lim="800000"/>
          <a:headEnd/>
          <a:tailEnd/>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Lst>
      </xdr:spPr>
    </xdr:pic>
    <xdr:clientData/>
  </xdr:twoCellAnchor>
  <xdr:twoCellAnchor>
    <xdr:from>
      <xdr:col>6</xdr:col>
      <xdr:colOff>0</xdr:colOff>
      <xdr:row>261</xdr:row>
      <xdr:rowOff>0</xdr:rowOff>
    </xdr:from>
    <xdr:to>
      <xdr:col>7</xdr:col>
      <xdr:colOff>0</xdr:colOff>
      <xdr:row>262</xdr:row>
      <xdr:rowOff>0</xdr:rowOff>
    </xdr:to>
    <xdr:pic>
      <xdr:nvPicPr>
        <xdr:cNvPr id="123" name="Picture 14"/>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6648450" y="14173200"/>
          <a:ext cx="1066800" cy="781050"/>
        </a:xfrm>
        <a:prstGeom prst="rect">
          <a:avLst/>
        </a:prstGeom>
        <a:noFill/>
        <a:ln w="9525">
          <a:solidFill>
            <a:srgbClr val="000000"/>
          </a:solidFill>
          <a:miter lim="800000"/>
          <a:headEnd/>
          <a:tailEnd/>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Lst>
      </xdr:spPr>
    </xdr:pic>
    <xdr:clientData/>
  </xdr:twoCellAnchor>
  <xdr:twoCellAnchor>
    <xdr:from>
      <xdr:col>6</xdr:col>
      <xdr:colOff>0</xdr:colOff>
      <xdr:row>268</xdr:row>
      <xdr:rowOff>0</xdr:rowOff>
    </xdr:from>
    <xdr:to>
      <xdr:col>7</xdr:col>
      <xdr:colOff>0</xdr:colOff>
      <xdr:row>269</xdr:row>
      <xdr:rowOff>0</xdr:rowOff>
    </xdr:to>
    <xdr:pic>
      <xdr:nvPicPr>
        <xdr:cNvPr id="124" name="Picture 15"/>
        <xdr:cNvPicPr>
          <a:picLocks noChangeAspect="1" noChangeArrowheads="1"/>
        </xdr:cNvPicPr>
      </xdr:nvPicPr>
      <xdr:blipFill>
        <a:blip xmlns:r="http://schemas.openxmlformats.org/officeDocument/2006/relationships" r:embed="rId18" cstate="print">
          <a:extLst>
            <a:ext uri="{28A0092B-C50C-407E-A947-70E740481C1C}">
              <a14:useLocalDpi xmlns:a14="http://schemas.microsoft.com/office/drawing/2010/main" val="0"/>
            </a:ext>
          </a:extLst>
        </a:blip>
        <a:srcRect/>
        <a:stretch>
          <a:fillRect/>
        </a:stretch>
      </xdr:blipFill>
      <xdr:spPr bwMode="auto">
        <a:xfrm>
          <a:off x="6648450" y="19726275"/>
          <a:ext cx="1066800" cy="781050"/>
        </a:xfrm>
        <a:prstGeom prst="rect">
          <a:avLst/>
        </a:prstGeom>
        <a:noFill/>
        <a:ln w="9525">
          <a:solidFill>
            <a:srgbClr val="000000"/>
          </a:solidFill>
          <a:miter lim="800000"/>
          <a:headEnd/>
          <a:tailEnd/>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Lst>
      </xdr:spPr>
    </xdr:pic>
    <xdr:clientData/>
  </xdr:twoCellAnchor>
  <xdr:twoCellAnchor>
    <xdr:from>
      <xdr:col>6</xdr:col>
      <xdr:colOff>0</xdr:colOff>
      <xdr:row>269</xdr:row>
      <xdr:rowOff>0</xdr:rowOff>
    </xdr:from>
    <xdr:to>
      <xdr:col>7</xdr:col>
      <xdr:colOff>0</xdr:colOff>
      <xdr:row>270</xdr:row>
      <xdr:rowOff>0</xdr:rowOff>
    </xdr:to>
    <xdr:pic>
      <xdr:nvPicPr>
        <xdr:cNvPr id="125" name="Picture 16"/>
        <xdr:cNvPicPr>
          <a:picLocks noChangeAspect="1" noChangeArrowheads="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a:fillRect/>
        </a:stretch>
      </xdr:blipFill>
      <xdr:spPr bwMode="auto">
        <a:xfrm>
          <a:off x="6648450" y="20507325"/>
          <a:ext cx="1066800" cy="962025"/>
        </a:xfrm>
        <a:prstGeom prst="rect">
          <a:avLst/>
        </a:prstGeom>
        <a:noFill/>
        <a:ln w="9525">
          <a:solidFill>
            <a:srgbClr val="000000"/>
          </a:solidFill>
          <a:miter lim="800000"/>
          <a:headEnd/>
          <a:tailEnd/>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Lst>
      </xdr:spPr>
    </xdr:pic>
    <xdr:clientData/>
  </xdr:twoCellAnchor>
  <xdr:twoCellAnchor>
    <xdr:from>
      <xdr:col>6</xdr:col>
      <xdr:colOff>0</xdr:colOff>
      <xdr:row>270</xdr:row>
      <xdr:rowOff>0</xdr:rowOff>
    </xdr:from>
    <xdr:to>
      <xdr:col>7</xdr:col>
      <xdr:colOff>0</xdr:colOff>
      <xdr:row>271</xdr:row>
      <xdr:rowOff>0</xdr:rowOff>
    </xdr:to>
    <xdr:pic>
      <xdr:nvPicPr>
        <xdr:cNvPr id="126" name="Picture 17"/>
        <xdr:cNvPicPr>
          <a:picLocks noChangeAspect="1" noChangeArrowheads="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6648450" y="21469350"/>
          <a:ext cx="1066800" cy="781050"/>
        </a:xfrm>
        <a:prstGeom prst="rect">
          <a:avLst/>
        </a:prstGeom>
        <a:noFill/>
        <a:ln w="9525">
          <a:solidFill>
            <a:srgbClr val="000000"/>
          </a:solidFill>
          <a:miter lim="800000"/>
          <a:headEnd/>
          <a:tailEnd/>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Lst>
      </xdr:spPr>
    </xdr:pic>
    <xdr:clientData/>
  </xdr:twoCellAnchor>
  <xdr:twoCellAnchor>
    <xdr:from>
      <xdr:col>6</xdr:col>
      <xdr:colOff>0</xdr:colOff>
      <xdr:row>272</xdr:row>
      <xdr:rowOff>0</xdr:rowOff>
    </xdr:from>
    <xdr:to>
      <xdr:col>7</xdr:col>
      <xdr:colOff>0</xdr:colOff>
      <xdr:row>273</xdr:row>
      <xdr:rowOff>0</xdr:rowOff>
    </xdr:to>
    <xdr:pic>
      <xdr:nvPicPr>
        <xdr:cNvPr id="127" name="Picture 18"/>
        <xdr:cNvPicPr>
          <a:picLocks noChangeAspect="1" noChangeArrowheads="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a:fillRect/>
        </a:stretch>
      </xdr:blipFill>
      <xdr:spPr bwMode="auto">
        <a:xfrm>
          <a:off x="6648450" y="22640925"/>
          <a:ext cx="1066800" cy="1009650"/>
        </a:xfrm>
        <a:prstGeom prst="rect">
          <a:avLst/>
        </a:prstGeom>
        <a:noFill/>
        <a:ln w="9525">
          <a:solidFill>
            <a:srgbClr val="000000"/>
          </a:solidFill>
          <a:miter lim="800000"/>
          <a:headEnd/>
          <a:tailEnd/>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Lst>
      </xdr:spPr>
    </xdr:pic>
    <xdr:clientData/>
  </xdr:twoCellAnchor>
  <xdr:twoCellAnchor>
    <xdr:from>
      <xdr:col>6</xdr:col>
      <xdr:colOff>0</xdr:colOff>
      <xdr:row>274</xdr:row>
      <xdr:rowOff>0</xdr:rowOff>
    </xdr:from>
    <xdr:to>
      <xdr:col>7</xdr:col>
      <xdr:colOff>0</xdr:colOff>
      <xdr:row>275</xdr:row>
      <xdr:rowOff>0</xdr:rowOff>
    </xdr:to>
    <xdr:pic>
      <xdr:nvPicPr>
        <xdr:cNvPr id="128" name="Picture 19"/>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6648450" y="24041100"/>
          <a:ext cx="1066800" cy="781050"/>
        </a:xfrm>
        <a:prstGeom prst="rect">
          <a:avLst/>
        </a:prstGeom>
        <a:noFill/>
        <a:ln w="9525">
          <a:solidFill>
            <a:srgbClr val="000000"/>
          </a:solidFill>
          <a:miter lim="800000"/>
          <a:headEnd/>
          <a:tailEnd/>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Lst>
      </xdr:spPr>
    </xdr:pic>
    <xdr:clientData/>
  </xdr:twoCellAnchor>
  <xdr:twoCellAnchor>
    <xdr:from>
      <xdr:col>6</xdr:col>
      <xdr:colOff>0</xdr:colOff>
      <xdr:row>281</xdr:row>
      <xdr:rowOff>0</xdr:rowOff>
    </xdr:from>
    <xdr:to>
      <xdr:col>7</xdr:col>
      <xdr:colOff>0</xdr:colOff>
      <xdr:row>282</xdr:row>
      <xdr:rowOff>0</xdr:rowOff>
    </xdr:to>
    <xdr:pic>
      <xdr:nvPicPr>
        <xdr:cNvPr id="129" name="Picture 20"/>
        <xdr:cNvPicPr>
          <a:picLocks noChangeAspect="1" noChangeArrowheads="1"/>
        </xdr:cNvPicPr>
      </xdr:nvPicPr>
      <xdr:blipFill>
        <a:blip xmlns:r="http://schemas.openxmlformats.org/officeDocument/2006/relationships" r:embed="rId21" cstate="print">
          <a:extLst>
            <a:ext uri="{28A0092B-C50C-407E-A947-70E740481C1C}">
              <a14:useLocalDpi xmlns:a14="http://schemas.microsoft.com/office/drawing/2010/main" val="0"/>
            </a:ext>
          </a:extLst>
        </a:blip>
        <a:srcRect/>
        <a:stretch>
          <a:fillRect/>
        </a:stretch>
      </xdr:blipFill>
      <xdr:spPr bwMode="auto">
        <a:xfrm>
          <a:off x="6648450" y="30251400"/>
          <a:ext cx="1066800" cy="781050"/>
        </a:xfrm>
        <a:prstGeom prst="rect">
          <a:avLst/>
        </a:prstGeom>
        <a:noFill/>
        <a:ln w="9525">
          <a:solidFill>
            <a:srgbClr val="000000"/>
          </a:solidFill>
          <a:miter lim="800000"/>
          <a:headEnd/>
          <a:tailEnd/>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Lst>
      </xdr:spPr>
    </xdr:pic>
    <xdr:clientData/>
  </xdr:twoCellAnchor>
  <xdr:twoCellAnchor>
    <xdr:from>
      <xdr:col>6</xdr:col>
      <xdr:colOff>0</xdr:colOff>
      <xdr:row>284</xdr:row>
      <xdr:rowOff>0</xdr:rowOff>
    </xdr:from>
    <xdr:to>
      <xdr:col>7</xdr:col>
      <xdr:colOff>0</xdr:colOff>
      <xdr:row>285</xdr:row>
      <xdr:rowOff>0</xdr:rowOff>
    </xdr:to>
    <xdr:pic>
      <xdr:nvPicPr>
        <xdr:cNvPr id="130" name="Picture 21"/>
        <xdr:cNvPicPr>
          <a:picLocks noChangeAspect="1" noChangeArrowheads="1"/>
        </xdr:cNvPicPr>
      </xdr:nvPicPr>
      <xdr:blipFill>
        <a:blip xmlns:r="http://schemas.openxmlformats.org/officeDocument/2006/relationships" r:embed="rId22" cstate="print">
          <a:extLst>
            <a:ext uri="{28A0092B-C50C-407E-A947-70E740481C1C}">
              <a14:useLocalDpi xmlns:a14="http://schemas.microsoft.com/office/drawing/2010/main" val="0"/>
            </a:ext>
          </a:extLst>
        </a:blip>
        <a:srcRect/>
        <a:stretch>
          <a:fillRect/>
        </a:stretch>
      </xdr:blipFill>
      <xdr:spPr bwMode="auto">
        <a:xfrm>
          <a:off x="6648450" y="32613600"/>
          <a:ext cx="1066800" cy="781050"/>
        </a:xfrm>
        <a:prstGeom prst="rect">
          <a:avLst/>
        </a:prstGeom>
        <a:noFill/>
        <a:ln w="9525">
          <a:solidFill>
            <a:srgbClr val="000000"/>
          </a:solidFill>
          <a:miter lim="800000"/>
          <a:headEnd/>
          <a:tailEnd/>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Lst>
      </xdr:spPr>
    </xdr:pic>
    <xdr:clientData/>
  </xdr:twoCellAnchor>
  <xdr:twoCellAnchor>
    <xdr:from>
      <xdr:col>6</xdr:col>
      <xdr:colOff>0</xdr:colOff>
      <xdr:row>285</xdr:row>
      <xdr:rowOff>0</xdr:rowOff>
    </xdr:from>
    <xdr:to>
      <xdr:col>7</xdr:col>
      <xdr:colOff>0</xdr:colOff>
      <xdr:row>286</xdr:row>
      <xdr:rowOff>0</xdr:rowOff>
    </xdr:to>
    <xdr:pic>
      <xdr:nvPicPr>
        <xdr:cNvPr id="131" name="Picture 22"/>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6648450" y="33394650"/>
          <a:ext cx="1066800" cy="781050"/>
        </a:xfrm>
        <a:prstGeom prst="rect">
          <a:avLst/>
        </a:prstGeom>
        <a:noFill/>
        <a:ln w="9525">
          <a:solidFill>
            <a:srgbClr val="000000"/>
          </a:solidFill>
          <a:miter lim="800000"/>
          <a:headEnd/>
          <a:tailEnd/>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Lst>
      </xdr:spPr>
    </xdr:pic>
    <xdr:clientData/>
  </xdr:twoCellAnchor>
  <xdr:twoCellAnchor>
    <xdr:from>
      <xdr:col>6</xdr:col>
      <xdr:colOff>0</xdr:colOff>
      <xdr:row>291</xdr:row>
      <xdr:rowOff>0</xdr:rowOff>
    </xdr:from>
    <xdr:to>
      <xdr:col>7</xdr:col>
      <xdr:colOff>0</xdr:colOff>
      <xdr:row>292</xdr:row>
      <xdr:rowOff>0</xdr:rowOff>
    </xdr:to>
    <xdr:pic>
      <xdr:nvPicPr>
        <xdr:cNvPr id="132" name="Picture 23"/>
        <xdr:cNvPicPr>
          <a:picLocks noChangeAspect="1" noChangeArrowheads="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a:fillRect/>
        </a:stretch>
      </xdr:blipFill>
      <xdr:spPr bwMode="auto">
        <a:xfrm>
          <a:off x="6648450" y="39071550"/>
          <a:ext cx="1066800" cy="933450"/>
        </a:xfrm>
        <a:prstGeom prst="rect">
          <a:avLst/>
        </a:prstGeom>
        <a:noFill/>
        <a:ln w="9525">
          <a:solidFill>
            <a:srgbClr val="000000"/>
          </a:solidFill>
          <a:miter lim="800000"/>
          <a:headEnd/>
          <a:tailEnd/>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Lst>
      </xdr:spPr>
    </xdr:pic>
    <xdr:clientData/>
  </xdr:twoCellAnchor>
  <xdr:twoCellAnchor>
    <xdr:from>
      <xdr:col>6</xdr:col>
      <xdr:colOff>0</xdr:colOff>
      <xdr:row>292</xdr:row>
      <xdr:rowOff>0</xdr:rowOff>
    </xdr:from>
    <xdr:to>
      <xdr:col>7</xdr:col>
      <xdr:colOff>0</xdr:colOff>
      <xdr:row>293</xdr:row>
      <xdr:rowOff>0</xdr:rowOff>
    </xdr:to>
    <xdr:pic>
      <xdr:nvPicPr>
        <xdr:cNvPr id="133" name="Picture 24"/>
        <xdr:cNvPicPr>
          <a:picLocks noChangeAspect="1" noChangeArrowheads="1"/>
        </xdr:cNvPicPr>
      </xdr:nvPicPr>
      <xdr:blipFill>
        <a:blip xmlns:r="http://schemas.openxmlformats.org/officeDocument/2006/relationships" r:embed="rId23" cstate="print">
          <a:extLst>
            <a:ext uri="{28A0092B-C50C-407E-A947-70E740481C1C}">
              <a14:useLocalDpi xmlns:a14="http://schemas.microsoft.com/office/drawing/2010/main" val="0"/>
            </a:ext>
          </a:extLst>
        </a:blip>
        <a:srcRect/>
        <a:stretch>
          <a:fillRect/>
        </a:stretch>
      </xdr:blipFill>
      <xdr:spPr bwMode="auto">
        <a:xfrm>
          <a:off x="6648450" y="40005000"/>
          <a:ext cx="1066800" cy="781050"/>
        </a:xfrm>
        <a:prstGeom prst="rect">
          <a:avLst/>
        </a:prstGeom>
        <a:noFill/>
        <a:ln w="9525">
          <a:solidFill>
            <a:srgbClr val="000000"/>
          </a:solidFill>
          <a:miter lim="800000"/>
          <a:headEnd/>
          <a:tailEnd/>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Lst>
      </xdr:spPr>
    </xdr:pic>
    <xdr:clientData/>
  </xdr:twoCellAnchor>
  <xdr:twoCellAnchor>
    <xdr:from>
      <xdr:col>6</xdr:col>
      <xdr:colOff>0</xdr:colOff>
      <xdr:row>294</xdr:row>
      <xdr:rowOff>0</xdr:rowOff>
    </xdr:from>
    <xdr:to>
      <xdr:col>7</xdr:col>
      <xdr:colOff>0</xdr:colOff>
      <xdr:row>295</xdr:row>
      <xdr:rowOff>0</xdr:rowOff>
    </xdr:to>
    <xdr:pic>
      <xdr:nvPicPr>
        <xdr:cNvPr id="134" name="Picture 25"/>
        <xdr:cNvPicPr>
          <a:picLocks noChangeAspect="1" noChangeArrowheads="1"/>
        </xdr:cNvPicPr>
      </xdr:nvPicPr>
      <xdr:blipFill>
        <a:blip xmlns:r="http://schemas.openxmlformats.org/officeDocument/2006/relationships" r:embed="rId24" cstate="print">
          <a:extLst>
            <a:ext uri="{28A0092B-C50C-407E-A947-70E740481C1C}">
              <a14:useLocalDpi xmlns:a14="http://schemas.microsoft.com/office/drawing/2010/main" val="0"/>
            </a:ext>
          </a:extLst>
        </a:blip>
        <a:srcRect/>
        <a:stretch>
          <a:fillRect/>
        </a:stretch>
      </xdr:blipFill>
      <xdr:spPr bwMode="auto">
        <a:xfrm>
          <a:off x="6648450" y="41176575"/>
          <a:ext cx="1066800" cy="781050"/>
        </a:xfrm>
        <a:prstGeom prst="rect">
          <a:avLst/>
        </a:prstGeom>
        <a:noFill/>
        <a:ln w="9525">
          <a:solidFill>
            <a:srgbClr val="000000"/>
          </a:solidFill>
          <a:miter lim="800000"/>
          <a:headEnd/>
          <a:tailEnd/>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Lst>
      </xdr:spPr>
    </xdr:pic>
    <xdr:clientData/>
  </xdr:twoCellAnchor>
  <xdr:twoCellAnchor>
    <xdr:from>
      <xdr:col>6</xdr:col>
      <xdr:colOff>0</xdr:colOff>
      <xdr:row>300</xdr:row>
      <xdr:rowOff>0</xdr:rowOff>
    </xdr:from>
    <xdr:to>
      <xdr:col>7</xdr:col>
      <xdr:colOff>0</xdr:colOff>
      <xdr:row>301</xdr:row>
      <xdr:rowOff>0</xdr:rowOff>
    </xdr:to>
    <xdr:pic>
      <xdr:nvPicPr>
        <xdr:cNvPr id="135" name="Picture 26"/>
        <xdr:cNvPicPr>
          <a:picLocks noChangeAspect="1" noChangeArrowheads="1"/>
        </xdr:cNvPicPr>
      </xdr:nvPicPr>
      <xdr:blipFill>
        <a:blip xmlns:r="http://schemas.openxmlformats.org/officeDocument/2006/relationships" r:embed="rId25" cstate="print">
          <a:extLst>
            <a:ext uri="{28A0092B-C50C-407E-A947-70E740481C1C}">
              <a14:useLocalDpi xmlns:a14="http://schemas.microsoft.com/office/drawing/2010/main" val="0"/>
            </a:ext>
          </a:extLst>
        </a:blip>
        <a:srcRect/>
        <a:stretch>
          <a:fillRect/>
        </a:stretch>
      </xdr:blipFill>
      <xdr:spPr bwMode="auto">
        <a:xfrm>
          <a:off x="6648450" y="46377225"/>
          <a:ext cx="1066800" cy="781050"/>
        </a:xfrm>
        <a:prstGeom prst="rect">
          <a:avLst/>
        </a:prstGeom>
        <a:noFill/>
        <a:ln w="9525">
          <a:solidFill>
            <a:srgbClr val="000000"/>
          </a:solidFill>
          <a:miter lim="800000"/>
          <a:headEnd/>
          <a:tailEnd/>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Lst>
      </xdr:spPr>
    </xdr:pic>
    <xdr:clientData/>
  </xdr:twoCellAnchor>
  <xdr:twoCellAnchor>
    <xdr:from>
      <xdr:col>6</xdr:col>
      <xdr:colOff>0</xdr:colOff>
      <xdr:row>304</xdr:row>
      <xdr:rowOff>0</xdr:rowOff>
    </xdr:from>
    <xdr:to>
      <xdr:col>7</xdr:col>
      <xdr:colOff>0</xdr:colOff>
      <xdr:row>305</xdr:row>
      <xdr:rowOff>0</xdr:rowOff>
    </xdr:to>
    <xdr:pic>
      <xdr:nvPicPr>
        <xdr:cNvPr id="136" name="Picture 27"/>
        <xdr:cNvPicPr>
          <a:picLocks noChangeAspect="1" noChangeArrowheads="1"/>
        </xdr:cNvPicPr>
      </xdr:nvPicPr>
      <xdr:blipFill>
        <a:blip xmlns:r="http://schemas.openxmlformats.org/officeDocument/2006/relationships" r:embed="rId26" cstate="print">
          <a:extLst>
            <a:ext uri="{28A0092B-C50C-407E-A947-70E740481C1C}">
              <a14:useLocalDpi xmlns:a14="http://schemas.microsoft.com/office/drawing/2010/main" val="0"/>
            </a:ext>
          </a:extLst>
        </a:blip>
        <a:srcRect/>
        <a:stretch>
          <a:fillRect/>
        </a:stretch>
      </xdr:blipFill>
      <xdr:spPr bwMode="auto">
        <a:xfrm>
          <a:off x="6648450" y="50463450"/>
          <a:ext cx="1066800" cy="923925"/>
        </a:xfrm>
        <a:prstGeom prst="rect">
          <a:avLst/>
        </a:prstGeom>
        <a:noFill/>
        <a:ln w="9525">
          <a:solidFill>
            <a:srgbClr val="000000"/>
          </a:solidFill>
          <a:miter lim="800000"/>
          <a:headEnd/>
          <a:tailEnd/>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Lst>
      </xdr:spPr>
    </xdr:pic>
    <xdr:clientData/>
  </xdr:twoCellAnchor>
  <xdr:twoCellAnchor>
    <xdr:from>
      <xdr:col>6</xdr:col>
      <xdr:colOff>0</xdr:colOff>
      <xdr:row>306</xdr:row>
      <xdr:rowOff>0</xdr:rowOff>
    </xdr:from>
    <xdr:to>
      <xdr:col>7</xdr:col>
      <xdr:colOff>0</xdr:colOff>
      <xdr:row>307</xdr:row>
      <xdr:rowOff>0</xdr:rowOff>
    </xdr:to>
    <xdr:pic>
      <xdr:nvPicPr>
        <xdr:cNvPr id="137" name="Picture 28"/>
        <xdr:cNvPicPr>
          <a:picLocks noChangeAspect="1" noChangeArrowheads="1"/>
        </xdr:cNvPicPr>
      </xdr:nvPicPr>
      <xdr:blipFill>
        <a:blip xmlns:r="http://schemas.openxmlformats.org/officeDocument/2006/relationships" r:embed="rId27" cstate="print">
          <a:extLst>
            <a:ext uri="{28A0092B-C50C-407E-A947-70E740481C1C}">
              <a14:useLocalDpi xmlns:a14="http://schemas.microsoft.com/office/drawing/2010/main" val="0"/>
            </a:ext>
          </a:extLst>
        </a:blip>
        <a:srcRect/>
        <a:stretch>
          <a:fillRect/>
        </a:stretch>
      </xdr:blipFill>
      <xdr:spPr bwMode="auto">
        <a:xfrm>
          <a:off x="6648450" y="52406550"/>
          <a:ext cx="1066800" cy="781050"/>
        </a:xfrm>
        <a:prstGeom prst="rect">
          <a:avLst/>
        </a:prstGeom>
        <a:noFill/>
        <a:ln w="9525">
          <a:solidFill>
            <a:srgbClr val="000000"/>
          </a:solidFill>
          <a:miter lim="800000"/>
          <a:headEnd/>
          <a:tailEnd/>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Lst>
      </xdr:spPr>
    </xdr:pic>
    <xdr:clientData/>
  </xdr:twoCellAnchor>
  <xdr:twoCellAnchor>
    <xdr:from>
      <xdr:col>6</xdr:col>
      <xdr:colOff>0</xdr:colOff>
      <xdr:row>312</xdr:row>
      <xdr:rowOff>0</xdr:rowOff>
    </xdr:from>
    <xdr:to>
      <xdr:col>7</xdr:col>
      <xdr:colOff>0</xdr:colOff>
      <xdr:row>313</xdr:row>
      <xdr:rowOff>0</xdr:rowOff>
    </xdr:to>
    <xdr:pic>
      <xdr:nvPicPr>
        <xdr:cNvPr id="138" name="Picture 29"/>
        <xdr:cNvPicPr>
          <a:picLocks noChangeAspect="1" noChangeArrowheads="1"/>
        </xdr:cNvPicPr>
      </xdr:nvPicPr>
      <xdr:blipFill>
        <a:blip xmlns:r="http://schemas.openxmlformats.org/officeDocument/2006/relationships" r:embed="rId28" cstate="print">
          <a:extLst>
            <a:ext uri="{28A0092B-C50C-407E-A947-70E740481C1C}">
              <a14:useLocalDpi xmlns:a14="http://schemas.microsoft.com/office/drawing/2010/main" val="0"/>
            </a:ext>
          </a:extLst>
        </a:blip>
        <a:srcRect/>
        <a:stretch>
          <a:fillRect/>
        </a:stretch>
      </xdr:blipFill>
      <xdr:spPr bwMode="auto">
        <a:xfrm>
          <a:off x="6648450" y="57054750"/>
          <a:ext cx="1066800" cy="781050"/>
        </a:xfrm>
        <a:prstGeom prst="rect">
          <a:avLst/>
        </a:prstGeom>
        <a:noFill/>
        <a:ln w="9525">
          <a:solidFill>
            <a:srgbClr val="000000"/>
          </a:solidFill>
          <a:miter lim="800000"/>
          <a:headEnd/>
          <a:tailEnd/>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Lst>
      </xdr:spPr>
    </xdr:pic>
    <xdr:clientData/>
  </xdr:twoCellAnchor>
  <xdr:twoCellAnchor>
    <xdr:from>
      <xdr:col>6</xdr:col>
      <xdr:colOff>0</xdr:colOff>
      <xdr:row>313</xdr:row>
      <xdr:rowOff>0</xdr:rowOff>
    </xdr:from>
    <xdr:to>
      <xdr:col>7</xdr:col>
      <xdr:colOff>0</xdr:colOff>
      <xdr:row>314</xdr:row>
      <xdr:rowOff>0</xdr:rowOff>
    </xdr:to>
    <xdr:pic>
      <xdr:nvPicPr>
        <xdr:cNvPr id="139" name="Picture 30"/>
        <xdr:cNvPicPr>
          <a:picLocks noChangeAspect="1" noChangeArrowheads="1"/>
        </xdr:cNvPicPr>
      </xdr:nvPicPr>
      <xdr:blipFill>
        <a:blip xmlns:r="http://schemas.openxmlformats.org/officeDocument/2006/relationships" r:embed="rId29" cstate="print">
          <a:extLst>
            <a:ext uri="{28A0092B-C50C-407E-A947-70E740481C1C}">
              <a14:useLocalDpi xmlns:a14="http://schemas.microsoft.com/office/drawing/2010/main" val="0"/>
            </a:ext>
          </a:extLst>
        </a:blip>
        <a:srcRect/>
        <a:stretch>
          <a:fillRect/>
        </a:stretch>
      </xdr:blipFill>
      <xdr:spPr bwMode="auto">
        <a:xfrm>
          <a:off x="6648450" y="57835800"/>
          <a:ext cx="1066800" cy="781050"/>
        </a:xfrm>
        <a:prstGeom prst="rect">
          <a:avLst/>
        </a:prstGeom>
        <a:noFill/>
        <a:ln w="9525">
          <a:solidFill>
            <a:srgbClr val="000000"/>
          </a:solidFill>
          <a:miter lim="800000"/>
          <a:headEnd/>
          <a:tailEnd/>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Lst>
      </xdr:spPr>
    </xdr:pic>
    <xdr:clientData/>
  </xdr:twoCellAnchor>
  <xdr:twoCellAnchor>
    <xdr:from>
      <xdr:col>6</xdr:col>
      <xdr:colOff>0</xdr:colOff>
      <xdr:row>316</xdr:row>
      <xdr:rowOff>0</xdr:rowOff>
    </xdr:from>
    <xdr:to>
      <xdr:col>7</xdr:col>
      <xdr:colOff>0</xdr:colOff>
      <xdr:row>317</xdr:row>
      <xdr:rowOff>0</xdr:rowOff>
    </xdr:to>
    <xdr:pic>
      <xdr:nvPicPr>
        <xdr:cNvPr id="140" name="Picture 31"/>
        <xdr:cNvPicPr>
          <a:picLocks noChangeAspect="1" noChangeArrowheads="1"/>
        </xdr:cNvPicPr>
      </xdr:nvPicPr>
      <xdr:blipFill>
        <a:blip xmlns:r="http://schemas.openxmlformats.org/officeDocument/2006/relationships" r:embed="rId30" cstate="print">
          <a:extLst>
            <a:ext uri="{28A0092B-C50C-407E-A947-70E740481C1C}">
              <a14:useLocalDpi xmlns:a14="http://schemas.microsoft.com/office/drawing/2010/main" val="0"/>
            </a:ext>
          </a:extLst>
        </a:blip>
        <a:srcRect/>
        <a:stretch>
          <a:fillRect/>
        </a:stretch>
      </xdr:blipFill>
      <xdr:spPr bwMode="auto">
        <a:xfrm>
          <a:off x="6648450" y="60340875"/>
          <a:ext cx="1066800" cy="1371600"/>
        </a:xfrm>
        <a:prstGeom prst="rect">
          <a:avLst/>
        </a:prstGeom>
        <a:noFill/>
        <a:ln w="9525">
          <a:solidFill>
            <a:srgbClr val="000000"/>
          </a:solidFill>
          <a:miter lim="800000"/>
          <a:headEnd/>
          <a:tailEnd/>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Lst>
      </xdr:spPr>
    </xdr:pic>
    <xdr:clientData/>
  </xdr:twoCellAnchor>
  <xdr:twoCellAnchor>
    <xdr:from>
      <xdr:col>6</xdr:col>
      <xdr:colOff>0</xdr:colOff>
      <xdr:row>317</xdr:row>
      <xdr:rowOff>0</xdr:rowOff>
    </xdr:from>
    <xdr:to>
      <xdr:col>7</xdr:col>
      <xdr:colOff>0</xdr:colOff>
      <xdr:row>318</xdr:row>
      <xdr:rowOff>0</xdr:rowOff>
    </xdr:to>
    <xdr:pic>
      <xdr:nvPicPr>
        <xdr:cNvPr id="141" name="Picture 32"/>
        <xdr:cNvPicPr>
          <a:picLocks noChangeAspect="1" noChangeArrowheads="1"/>
        </xdr:cNvPicPr>
      </xdr:nvPicPr>
      <xdr:blipFill>
        <a:blip xmlns:r="http://schemas.openxmlformats.org/officeDocument/2006/relationships" r:embed="rId31" cstate="print">
          <a:extLst>
            <a:ext uri="{28A0092B-C50C-407E-A947-70E740481C1C}">
              <a14:useLocalDpi xmlns:a14="http://schemas.microsoft.com/office/drawing/2010/main" val="0"/>
            </a:ext>
          </a:extLst>
        </a:blip>
        <a:srcRect/>
        <a:stretch>
          <a:fillRect/>
        </a:stretch>
      </xdr:blipFill>
      <xdr:spPr bwMode="auto">
        <a:xfrm>
          <a:off x="6648450" y="61712475"/>
          <a:ext cx="1066800" cy="1476375"/>
        </a:xfrm>
        <a:prstGeom prst="rect">
          <a:avLst/>
        </a:prstGeom>
        <a:noFill/>
        <a:ln w="9525">
          <a:solidFill>
            <a:srgbClr val="000000"/>
          </a:solidFill>
          <a:miter lim="800000"/>
          <a:headEnd/>
          <a:tailEnd/>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Lst>
      </xdr:spPr>
    </xdr:pic>
    <xdr:clientData/>
  </xdr:twoCellAnchor>
  <xdr:twoCellAnchor>
    <xdr:from>
      <xdr:col>6</xdr:col>
      <xdr:colOff>0</xdr:colOff>
      <xdr:row>318</xdr:row>
      <xdr:rowOff>0</xdr:rowOff>
    </xdr:from>
    <xdr:to>
      <xdr:col>7</xdr:col>
      <xdr:colOff>0</xdr:colOff>
      <xdr:row>319</xdr:row>
      <xdr:rowOff>0</xdr:rowOff>
    </xdr:to>
    <xdr:pic>
      <xdr:nvPicPr>
        <xdr:cNvPr id="142" name="Picture 33"/>
        <xdr:cNvPicPr>
          <a:picLocks noChangeAspect="1" noChangeArrowheads="1"/>
        </xdr:cNvPicPr>
      </xdr:nvPicPr>
      <xdr:blipFill>
        <a:blip xmlns:r="http://schemas.openxmlformats.org/officeDocument/2006/relationships" r:embed="rId32" cstate="print">
          <a:extLst>
            <a:ext uri="{28A0092B-C50C-407E-A947-70E740481C1C}">
              <a14:useLocalDpi xmlns:a14="http://schemas.microsoft.com/office/drawing/2010/main" val="0"/>
            </a:ext>
          </a:extLst>
        </a:blip>
        <a:srcRect/>
        <a:stretch>
          <a:fillRect/>
        </a:stretch>
      </xdr:blipFill>
      <xdr:spPr bwMode="auto">
        <a:xfrm>
          <a:off x="6648450" y="63188850"/>
          <a:ext cx="1066800" cy="1057275"/>
        </a:xfrm>
        <a:prstGeom prst="rect">
          <a:avLst/>
        </a:prstGeom>
        <a:noFill/>
        <a:ln w="9525">
          <a:solidFill>
            <a:srgbClr val="000000"/>
          </a:solidFill>
          <a:miter lim="800000"/>
          <a:headEnd/>
          <a:tailEnd/>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Lst>
      </xdr:spPr>
    </xdr:pic>
    <xdr:clientData/>
  </xdr:twoCellAnchor>
  <xdr:twoCellAnchor>
    <xdr:from>
      <xdr:col>6</xdr:col>
      <xdr:colOff>0</xdr:colOff>
      <xdr:row>319</xdr:row>
      <xdr:rowOff>0</xdr:rowOff>
    </xdr:from>
    <xdr:to>
      <xdr:col>7</xdr:col>
      <xdr:colOff>0</xdr:colOff>
      <xdr:row>320</xdr:row>
      <xdr:rowOff>0</xdr:rowOff>
    </xdr:to>
    <xdr:pic>
      <xdr:nvPicPr>
        <xdr:cNvPr id="143" name="Picture 34"/>
        <xdr:cNvPicPr>
          <a:picLocks noChangeAspect="1" noChangeArrowheads="1"/>
        </xdr:cNvPicPr>
      </xdr:nvPicPr>
      <xdr:blipFill>
        <a:blip xmlns:r="http://schemas.openxmlformats.org/officeDocument/2006/relationships" r:embed="rId33" cstate="print">
          <a:extLst>
            <a:ext uri="{28A0092B-C50C-407E-A947-70E740481C1C}">
              <a14:useLocalDpi xmlns:a14="http://schemas.microsoft.com/office/drawing/2010/main" val="0"/>
            </a:ext>
          </a:extLst>
        </a:blip>
        <a:srcRect/>
        <a:stretch>
          <a:fillRect/>
        </a:stretch>
      </xdr:blipFill>
      <xdr:spPr bwMode="auto">
        <a:xfrm>
          <a:off x="6648450" y="64246125"/>
          <a:ext cx="1066800" cy="781050"/>
        </a:xfrm>
        <a:prstGeom prst="rect">
          <a:avLst/>
        </a:prstGeom>
        <a:noFill/>
        <a:ln w="9525">
          <a:solidFill>
            <a:srgbClr val="000000"/>
          </a:solidFill>
          <a:miter lim="800000"/>
          <a:headEnd/>
          <a:tailEnd/>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Lst>
      </xdr:spPr>
    </xdr:pic>
    <xdr:clientData/>
  </xdr:twoCellAnchor>
  <xdr:twoCellAnchor>
    <xdr:from>
      <xdr:col>6</xdr:col>
      <xdr:colOff>0</xdr:colOff>
      <xdr:row>320</xdr:row>
      <xdr:rowOff>0</xdr:rowOff>
    </xdr:from>
    <xdr:to>
      <xdr:col>7</xdr:col>
      <xdr:colOff>0</xdr:colOff>
      <xdr:row>321</xdr:row>
      <xdr:rowOff>0</xdr:rowOff>
    </xdr:to>
    <xdr:pic>
      <xdr:nvPicPr>
        <xdr:cNvPr id="144" name="Picture 35"/>
        <xdr:cNvPicPr>
          <a:picLocks noChangeAspect="1" noChangeArrowheads="1"/>
        </xdr:cNvPicPr>
      </xdr:nvPicPr>
      <xdr:blipFill>
        <a:blip xmlns:r="http://schemas.openxmlformats.org/officeDocument/2006/relationships" r:embed="rId34" cstate="print">
          <a:extLst>
            <a:ext uri="{28A0092B-C50C-407E-A947-70E740481C1C}">
              <a14:useLocalDpi xmlns:a14="http://schemas.microsoft.com/office/drawing/2010/main" val="0"/>
            </a:ext>
          </a:extLst>
        </a:blip>
        <a:srcRect/>
        <a:stretch>
          <a:fillRect/>
        </a:stretch>
      </xdr:blipFill>
      <xdr:spPr bwMode="auto">
        <a:xfrm>
          <a:off x="6648450" y="65027175"/>
          <a:ext cx="1066800" cy="781050"/>
        </a:xfrm>
        <a:prstGeom prst="rect">
          <a:avLst/>
        </a:prstGeom>
        <a:noFill/>
        <a:ln w="9525">
          <a:solidFill>
            <a:srgbClr val="000000"/>
          </a:solidFill>
          <a:miter lim="800000"/>
          <a:headEnd/>
          <a:tailEnd/>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Lst>
      </xdr:spPr>
    </xdr:pic>
    <xdr:clientData/>
  </xdr:twoCellAnchor>
  <xdr:twoCellAnchor>
    <xdr:from>
      <xdr:col>6</xdr:col>
      <xdr:colOff>0</xdr:colOff>
      <xdr:row>321</xdr:row>
      <xdr:rowOff>0</xdr:rowOff>
    </xdr:from>
    <xdr:to>
      <xdr:col>7</xdr:col>
      <xdr:colOff>0</xdr:colOff>
      <xdr:row>322</xdr:row>
      <xdr:rowOff>0</xdr:rowOff>
    </xdr:to>
    <xdr:pic>
      <xdr:nvPicPr>
        <xdr:cNvPr id="145" name="Picture 36"/>
        <xdr:cNvPicPr>
          <a:picLocks noChangeAspect="1" noChangeArrowheads="1"/>
        </xdr:cNvPicPr>
      </xdr:nvPicPr>
      <xdr:blipFill>
        <a:blip xmlns:r="http://schemas.openxmlformats.org/officeDocument/2006/relationships" r:embed="rId35" cstate="print">
          <a:extLst>
            <a:ext uri="{28A0092B-C50C-407E-A947-70E740481C1C}">
              <a14:useLocalDpi xmlns:a14="http://schemas.microsoft.com/office/drawing/2010/main" val="0"/>
            </a:ext>
          </a:extLst>
        </a:blip>
        <a:srcRect/>
        <a:stretch>
          <a:fillRect/>
        </a:stretch>
      </xdr:blipFill>
      <xdr:spPr bwMode="auto">
        <a:xfrm>
          <a:off x="6648450" y="65808225"/>
          <a:ext cx="1066800" cy="781050"/>
        </a:xfrm>
        <a:prstGeom prst="rect">
          <a:avLst/>
        </a:prstGeom>
        <a:noFill/>
        <a:ln w="9525">
          <a:solidFill>
            <a:srgbClr val="000000"/>
          </a:solidFill>
          <a:miter lim="800000"/>
          <a:headEnd/>
          <a:tailEnd/>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Lst>
      </xdr:spPr>
    </xdr:pic>
    <xdr:clientData/>
  </xdr:twoCellAnchor>
  <xdr:twoCellAnchor editAs="oneCell">
    <xdr:from>
      <xdr:col>6</xdr:col>
      <xdr:colOff>85725</xdr:colOff>
      <xdr:row>256</xdr:row>
      <xdr:rowOff>76200</xdr:rowOff>
    </xdr:from>
    <xdr:to>
      <xdr:col>6</xdr:col>
      <xdr:colOff>733425</xdr:colOff>
      <xdr:row>259</xdr:row>
      <xdr:rowOff>209550</xdr:rowOff>
    </xdr:to>
    <xdr:pic>
      <xdr:nvPicPr>
        <xdr:cNvPr id="146" name="Рисунок 39" descr="http://pishchevik.ru/userfiles/catalog/images/ep4p.jpg"/>
        <xdr:cNvPicPr>
          <a:picLocks noChangeAspect="1" noChangeArrowheads="1"/>
        </xdr:cNvPicPr>
      </xdr:nvPicPr>
      <xdr:blipFill>
        <a:blip xmlns:r="http://schemas.openxmlformats.org/officeDocument/2006/relationships" r:embed="rId36" cstate="print">
          <a:extLst>
            <a:ext uri="{28A0092B-C50C-407E-A947-70E740481C1C}">
              <a14:useLocalDpi xmlns:a14="http://schemas.microsoft.com/office/drawing/2010/main" val="0"/>
            </a:ext>
          </a:extLst>
        </a:blip>
        <a:srcRect t="10739" r="8182" b="15880"/>
        <a:stretch>
          <a:fillRect/>
        </a:stretch>
      </xdr:blipFill>
      <xdr:spPr bwMode="auto">
        <a:xfrm>
          <a:off x="6734175" y="11096625"/>
          <a:ext cx="7810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244</xdr:row>
      <xdr:rowOff>0</xdr:rowOff>
    </xdr:from>
    <xdr:to>
      <xdr:col>7</xdr:col>
      <xdr:colOff>0</xdr:colOff>
      <xdr:row>245</xdr:row>
      <xdr:rowOff>0</xdr:rowOff>
    </xdr:to>
    <xdr:pic>
      <xdr:nvPicPr>
        <xdr:cNvPr id="147" name="Picture 1"/>
        <xdr:cNvPicPr>
          <a:picLocks noChangeAspect="1" noChangeArrowheads="1"/>
        </xdr:cNvPicPr>
      </xdr:nvPicPr>
      <xdr:blipFill>
        <a:blip xmlns:r="http://schemas.openxmlformats.org/officeDocument/2006/relationships" r:embed="rId37" cstate="print">
          <a:extLst>
            <a:ext uri="{28A0092B-C50C-407E-A947-70E740481C1C}">
              <a14:useLocalDpi xmlns:a14="http://schemas.microsoft.com/office/drawing/2010/main" val="0"/>
            </a:ext>
          </a:extLst>
        </a:blip>
        <a:srcRect/>
        <a:stretch>
          <a:fillRect/>
        </a:stretch>
      </xdr:blipFill>
      <xdr:spPr bwMode="auto">
        <a:xfrm>
          <a:off x="6648450" y="1162050"/>
          <a:ext cx="1066800" cy="781050"/>
        </a:xfrm>
        <a:prstGeom prst="rect">
          <a:avLst/>
        </a:prstGeom>
        <a:noFill/>
        <a:ln w="9525">
          <a:solidFill>
            <a:srgbClr val="000000"/>
          </a:solidFill>
          <a:miter lim="800000"/>
          <a:headEnd/>
          <a:tailEnd/>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Lst>
      </xdr:spPr>
    </xdr:pic>
    <xdr:clientData/>
  </xdr:twoCellAnchor>
  <xdr:twoCellAnchor>
    <xdr:from>
      <xdr:col>6</xdr:col>
      <xdr:colOff>0</xdr:colOff>
      <xdr:row>245</xdr:row>
      <xdr:rowOff>0</xdr:rowOff>
    </xdr:from>
    <xdr:to>
      <xdr:col>7</xdr:col>
      <xdr:colOff>0</xdr:colOff>
      <xdr:row>246</xdr:row>
      <xdr:rowOff>0</xdr:rowOff>
    </xdr:to>
    <xdr:pic>
      <xdr:nvPicPr>
        <xdr:cNvPr id="148" name="Picture 2"/>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6648450" y="1943100"/>
          <a:ext cx="1066800" cy="781050"/>
        </a:xfrm>
        <a:prstGeom prst="rect">
          <a:avLst/>
        </a:prstGeom>
        <a:noFill/>
        <a:ln w="9525">
          <a:solidFill>
            <a:srgbClr val="000000"/>
          </a:solidFill>
          <a:miter lim="800000"/>
          <a:headEnd/>
          <a:tailEnd/>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Lst>
      </xdr:spPr>
    </xdr:pic>
    <xdr:clientData/>
  </xdr:twoCellAnchor>
  <xdr:twoCellAnchor>
    <xdr:from>
      <xdr:col>6</xdr:col>
      <xdr:colOff>0</xdr:colOff>
      <xdr:row>246</xdr:row>
      <xdr:rowOff>0</xdr:rowOff>
    </xdr:from>
    <xdr:to>
      <xdr:col>7</xdr:col>
      <xdr:colOff>0</xdr:colOff>
      <xdr:row>247</xdr:row>
      <xdr:rowOff>0</xdr:rowOff>
    </xdr:to>
    <xdr:pic>
      <xdr:nvPicPr>
        <xdr:cNvPr id="149" name="Picture 3"/>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6648450" y="2724150"/>
          <a:ext cx="1066800" cy="781050"/>
        </a:xfrm>
        <a:prstGeom prst="rect">
          <a:avLst/>
        </a:prstGeom>
        <a:noFill/>
        <a:ln w="9525">
          <a:solidFill>
            <a:srgbClr val="000000"/>
          </a:solidFill>
          <a:miter lim="800000"/>
          <a:headEnd/>
          <a:tailEnd/>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Lst>
      </xdr:spPr>
    </xdr:pic>
    <xdr:clientData/>
  </xdr:twoCellAnchor>
  <xdr:twoCellAnchor>
    <xdr:from>
      <xdr:col>6</xdr:col>
      <xdr:colOff>0</xdr:colOff>
      <xdr:row>247</xdr:row>
      <xdr:rowOff>0</xdr:rowOff>
    </xdr:from>
    <xdr:to>
      <xdr:col>7</xdr:col>
      <xdr:colOff>0</xdr:colOff>
      <xdr:row>248</xdr:row>
      <xdr:rowOff>0</xdr:rowOff>
    </xdr:to>
    <xdr:pic>
      <xdr:nvPicPr>
        <xdr:cNvPr id="150" name="Picture 4"/>
        <xdr:cNvPicPr>
          <a:picLocks noChangeAspect="1" noChangeArrowheads="1"/>
        </xdr:cNvPicPr>
      </xdr:nvPicPr>
      <xdr:blipFill>
        <a:blip xmlns:r="http://schemas.openxmlformats.org/officeDocument/2006/relationships" r:embed="rId38" cstate="print">
          <a:extLst>
            <a:ext uri="{28A0092B-C50C-407E-A947-70E740481C1C}">
              <a14:useLocalDpi xmlns:a14="http://schemas.microsoft.com/office/drawing/2010/main" val="0"/>
            </a:ext>
          </a:extLst>
        </a:blip>
        <a:srcRect/>
        <a:stretch>
          <a:fillRect/>
        </a:stretch>
      </xdr:blipFill>
      <xdr:spPr bwMode="auto">
        <a:xfrm>
          <a:off x="6648450" y="3505200"/>
          <a:ext cx="1066800" cy="781050"/>
        </a:xfrm>
        <a:prstGeom prst="rect">
          <a:avLst/>
        </a:prstGeom>
        <a:noFill/>
        <a:ln w="9525">
          <a:solidFill>
            <a:srgbClr val="000000"/>
          </a:solidFill>
          <a:miter lim="800000"/>
          <a:headEnd/>
          <a:tailEnd/>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Lst>
      </xdr:spPr>
    </xdr:pic>
    <xdr:clientData/>
  </xdr:twoCellAnchor>
  <xdr:twoCellAnchor>
    <xdr:from>
      <xdr:col>6</xdr:col>
      <xdr:colOff>0</xdr:colOff>
      <xdr:row>248</xdr:row>
      <xdr:rowOff>0</xdr:rowOff>
    </xdr:from>
    <xdr:to>
      <xdr:col>7</xdr:col>
      <xdr:colOff>0</xdr:colOff>
      <xdr:row>249</xdr:row>
      <xdr:rowOff>0</xdr:rowOff>
    </xdr:to>
    <xdr:pic>
      <xdr:nvPicPr>
        <xdr:cNvPr id="151" name="Picture 5"/>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6648450" y="4286250"/>
          <a:ext cx="1066800" cy="781050"/>
        </a:xfrm>
        <a:prstGeom prst="rect">
          <a:avLst/>
        </a:prstGeom>
        <a:noFill/>
        <a:ln w="9525">
          <a:solidFill>
            <a:srgbClr val="000000"/>
          </a:solidFill>
          <a:miter lim="800000"/>
          <a:headEnd/>
          <a:tailEnd/>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Lst>
      </xdr:spPr>
    </xdr:pic>
    <xdr:clientData/>
  </xdr:twoCellAnchor>
  <xdr:twoCellAnchor>
    <xdr:from>
      <xdr:col>6</xdr:col>
      <xdr:colOff>0</xdr:colOff>
      <xdr:row>249</xdr:row>
      <xdr:rowOff>0</xdr:rowOff>
    </xdr:from>
    <xdr:to>
      <xdr:col>7</xdr:col>
      <xdr:colOff>0</xdr:colOff>
      <xdr:row>250</xdr:row>
      <xdr:rowOff>0</xdr:rowOff>
    </xdr:to>
    <xdr:pic>
      <xdr:nvPicPr>
        <xdr:cNvPr id="152" name="Picture 6"/>
        <xdr:cNvPicPr>
          <a:picLocks noChangeAspect="1" noChangeArrowheads="1"/>
        </xdr:cNvPicPr>
      </xdr:nvPicPr>
      <xdr:blipFill>
        <a:blip xmlns:r="http://schemas.openxmlformats.org/officeDocument/2006/relationships" r:embed="rId39" cstate="print">
          <a:extLst>
            <a:ext uri="{28A0092B-C50C-407E-A947-70E740481C1C}">
              <a14:useLocalDpi xmlns:a14="http://schemas.microsoft.com/office/drawing/2010/main" val="0"/>
            </a:ext>
          </a:extLst>
        </a:blip>
        <a:srcRect/>
        <a:stretch>
          <a:fillRect/>
        </a:stretch>
      </xdr:blipFill>
      <xdr:spPr bwMode="auto">
        <a:xfrm>
          <a:off x="6648450" y="5067300"/>
          <a:ext cx="1066800" cy="781050"/>
        </a:xfrm>
        <a:prstGeom prst="rect">
          <a:avLst/>
        </a:prstGeom>
        <a:noFill/>
        <a:ln w="9525">
          <a:solidFill>
            <a:srgbClr val="000000"/>
          </a:solidFill>
          <a:miter lim="800000"/>
          <a:headEnd/>
          <a:tailEnd/>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Lst>
      </xdr:spPr>
    </xdr:pic>
    <xdr:clientData/>
  </xdr:twoCellAnchor>
  <xdr:twoCellAnchor>
    <xdr:from>
      <xdr:col>6</xdr:col>
      <xdr:colOff>0</xdr:colOff>
      <xdr:row>250</xdr:row>
      <xdr:rowOff>0</xdr:rowOff>
    </xdr:from>
    <xdr:to>
      <xdr:col>7</xdr:col>
      <xdr:colOff>0</xdr:colOff>
      <xdr:row>251</xdr:row>
      <xdr:rowOff>0</xdr:rowOff>
    </xdr:to>
    <xdr:pic>
      <xdr:nvPicPr>
        <xdr:cNvPr id="153" name="Picture 7"/>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6648450" y="5848350"/>
          <a:ext cx="1066800" cy="1066800"/>
        </a:xfrm>
        <a:prstGeom prst="rect">
          <a:avLst/>
        </a:prstGeom>
        <a:noFill/>
        <a:ln w="9525">
          <a:solidFill>
            <a:srgbClr val="000000"/>
          </a:solidFill>
          <a:miter lim="800000"/>
          <a:headEnd/>
          <a:tailEnd/>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Lst>
      </xdr:spPr>
    </xdr:pic>
    <xdr:clientData/>
  </xdr:twoCellAnchor>
  <xdr:twoCellAnchor>
    <xdr:from>
      <xdr:col>6</xdr:col>
      <xdr:colOff>0</xdr:colOff>
      <xdr:row>256</xdr:row>
      <xdr:rowOff>0</xdr:rowOff>
    </xdr:from>
    <xdr:to>
      <xdr:col>7</xdr:col>
      <xdr:colOff>0</xdr:colOff>
      <xdr:row>257</xdr:row>
      <xdr:rowOff>0</xdr:rowOff>
    </xdr:to>
    <xdr:pic>
      <xdr:nvPicPr>
        <xdr:cNvPr id="154" name="Picture 8"/>
        <xdr:cNvPicPr>
          <a:picLocks noChangeAspect="1" noChangeArrowheads="1"/>
        </xdr:cNvPicPr>
      </xdr:nvPicPr>
      <xdr:blipFill>
        <a:blip xmlns:r="http://schemas.openxmlformats.org/officeDocument/2006/relationships" r:embed="rId40" cstate="print">
          <a:extLst>
            <a:ext uri="{28A0092B-C50C-407E-A947-70E740481C1C}">
              <a14:useLocalDpi xmlns:a14="http://schemas.microsoft.com/office/drawing/2010/main" val="0"/>
            </a:ext>
          </a:extLst>
        </a:blip>
        <a:srcRect/>
        <a:stretch>
          <a:fillRect/>
        </a:stretch>
      </xdr:blipFill>
      <xdr:spPr bwMode="auto">
        <a:xfrm>
          <a:off x="6648450" y="11020425"/>
          <a:ext cx="1066800" cy="933450"/>
        </a:xfrm>
        <a:prstGeom prst="rect">
          <a:avLst/>
        </a:prstGeom>
        <a:noFill/>
        <a:ln w="9525">
          <a:solidFill>
            <a:srgbClr val="000000"/>
          </a:solidFill>
          <a:miter lim="800000"/>
          <a:headEnd/>
          <a:tailEnd/>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Lst>
      </xdr:spPr>
    </xdr:pic>
    <xdr:clientData/>
  </xdr:twoCellAnchor>
  <xdr:twoCellAnchor>
    <xdr:from>
      <xdr:col>6</xdr:col>
      <xdr:colOff>0</xdr:colOff>
      <xdr:row>257</xdr:row>
      <xdr:rowOff>0</xdr:rowOff>
    </xdr:from>
    <xdr:to>
      <xdr:col>7</xdr:col>
      <xdr:colOff>0</xdr:colOff>
      <xdr:row>258</xdr:row>
      <xdr:rowOff>0</xdr:rowOff>
    </xdr:to>
    <xdr:pic>
      <xdr:nvPicPr>
        <xdr:cNvPr id="155" name="Picture 9"/>
        <xdr:cNvPicPr>
          <a:picLocks noChangeAspect="1" noChangeArrowheads="1"/>
        </xdr:cNvPicPr>
      </xdr:nvPicPr>
      <xdr:blipFill>
        <a:blip xmlns:r="http://schemas.openxmlformats.org/officeDocument/2006/relationships" r:embed="rId41" cstate="print">
          <a:extLst>
            <a:ext uri="{28A0092B-C50C-407E-A947-70E740481C1C}">
              <a14:useLocalDpi xmlns:a14="http://schemas.microsoft.com/office/drawing/2010/main" val="0"/>
            </a:ext>
          </a:extLst>
        </a:blip>
        <a:srcRect/>
        <a:stretch>
          <a:fillRect/>
        </a:stretch>
      </xdr:blipFill>
      <xdr:spPr bwMode="auto">
        <a:xfrm>
          <a:off x="6648450" y="11953875"/>
          <a:ext cx="1066800" cy="781050"/>
        </a:xfrm>
        <a:prstGeom prst="rect">
          <a:avLst/>
        </a:prstGeom>
        <a:noFill/>
        <a:ln w="9525">
          <a:solidFill>
            <a:srgbClr val="000000"/>
          </a:solidFill>
          <a:miter lim="800000"/>
          <a:headEnd/>
          <a:tailEnd/>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Lst>
      </xdr:spPr>
    </xdr:pic>
    <xdr:clientData/>
  </xdr:twoCellAnchor>
  <xdr:twoCellAnchor>
    <xdr:from>
      <xdr:col>6</xdr:col>
      <xdr:colOff>0</xdr:colOff>
      <xdr:row>259</xdr:row>
      <xdr:rowOff>0</xdr:rowOff>
    </xdr:from>
    <xdr:to>
      <xdr:col>7</xdr:col>
      <xdr:colOff>0</xdr:colOff>
      <xdr:row>260</xdr:row>
      <xdr:rowOff>0</xdr:rowOff>
    </xdr:to>
    <xdr:pic>
      <xdr:nvPicPr>
        <xdr:cNvPr id="156" name="Picture 10"/>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6648450" y="13001625"/>
          <a:ext cx="1066800" cy="390525"/>
        </a:xfrm>
        <a:prstGeom prst="rect">
          <a:avLst/>
        </a:prstGeom>
        <a:noFill/>
        <a:ln w="9525">
          <a:solidFill>
            <a:srgbClr val="000000"/>
          </a:solidFill>
          <a:miter lim="800000"/>
          <a:headEnd/>
          <a:tailEnd/>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Lst>
      </xdr:spPr>
    </xdr:pic>
    <xdr:clientData/>
  </xdr:twoCellAnchor>
  <xdr:twoCellAnchor>
    <xdr:from>
      <xdr:col>6</xdr:col>
      <xdr:colOff>0</xdr:colOff>
      <xdr:row>260</xdr:row>
      <xdr:rowOff>0</xdr:rowOff>
    </xdr:from>
    <xdr:to>
      <xdr:col>7</xdr:col>
      <xdr:colOff>0</xdr:colOff>
      <xdr:row>261</xdr:row>
      <xdr:rowOff>0</xdr:rowOff>
    </xdr:to>
    <xdr:pic>
      <xdr:nvPicPr>
        <xdr:cNvPr id="157" name="Picture 11"/>
        <xdr:cNvPicPr>
          <a:picLocks noChangeAspect="1" noChangeArrowheads="1"/>
        </xdr:cNvPicPr>
      </xdr:nvPicPr>
      <xdr:blipFill>
        <a:blip xmlns:r="http://schemas.openxmlformats.org/officeDocument/2006/relationships" r:embed="rId42" cstate="print">
          <a:extLst>
            <a:ext uri="{28A0092B-C50C-407E-A947-70E740481C1C}">
              <a14:useLocalDpi xmlns:a14="http://schemas.microsoft.com/office/drawing/2010/main" val="0"/>
            </a:ext>
          </a:extLst>
        </a:blip>
        <a:srcRect/>
        <a:stretch>
          <a:fillRect/>
        </a:stretch>
      </xdr:blipFill>
      <xdr:spPr bwMode="auto">
        <a:xfrm>
          <a:off x="6648450" y="13392150"/>
          <a:ext cx="1066800" cy="781050"/>
        </a:xfrm>
        <a:prstGeom prst="rect">
          <a:avLst/>
        </a:prstGeom>
        <a:noFill/>
        <a:ln w="9525">
          <a:solidFill>
            <a:srgbClr val="000000"/>
          </a:solidFill>
          <a:miter lim="800000"/>
          <a:headEnd/>
          <a:tailEnd/>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Lst>
      </xdr:spPr>
    </xdr:pic>
    <xdr:clientData/>
  </xdr:twoCellAnchor>
  <xdr:twoCellAnchor>
    <xdr:from>
      <xdr:col>6</xdr:col>
      <xdr:colOff>0</xdr:colOff>
      <xdr:row>261</xdr:row>
      <xdr:rowOff>0</xdr:rowOff>
    </xdr:from>
    <xdr:to>
      <xdr:col>7</xdr:col>
      <xdr:colOff>0</xdr:colOff>
      <xdr:row>262</xdr:row>
      <xdr:rowOff>0</xdr:rowOff>
    </xdr:to>
    <xdr:pic>
      <xdr:nvPicPr>
        <xdr:cNvPr id="158" name="Picture 12"/>
        <xdr:cNvPicPr>
          <a:picLocks noChangeAspect="1" noChangeArrowheads="1"/>
        </xdr:cNvPicPr>
      </xdr:nvPicPr>
      <xdr:blipFill>
        <a:blip xmlns:r="http://schemas.openxmlformats.org/officeDocument/2006/relationships" r:embed="rId43" cstate="print">
          <a:extLst>
            <a:ext uri="{28A0092B-C50C-407E-A947-70E740481C1C}">
              <a14:useLocalDpi xmlns:a14="http://schemas.microsoft.com/office/drawing/2010/main" val="0"/>
            </a:ext>
          </a:extLst>
        </a:blip>
        <a:srcRect/>
        <a:stretch>
          <a:fillRect/>
        </a:stretch>
      </xdr:blipFill>
      <xdr:spPr bwMode="auto">
        <a:xfrm>
          <a:off x="6648450" y="14173200"/>
          <a:ext cx="1066800" cy="781050"/>
        </a:xfrm>
        <a:prstGeom prst="rect">
          <a:avLst/>
        </a:prstGeom>
        <a:noFill/>
        <a:ln w="9525">
          <a:solidFill>
            <a:srgbClr val="000000"/>
          </a:solidFill>
          <a:miter lim="800000"/>
          <a:headEnd/>
          <a:tailEnd/>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Lst>
      </xdr:spPr>
    </xdr:pic>
    <xdr:clientData/>
  </xdr:twoCellAnchor>
  <xdr:twoCellAnchor>
    <xdr:from>
      <xdr:col>6</xdr:col>
      <xdr:colOff>0</xdr:colOff>
      <xdr:row>263</xdr:row>
      <xdr:rowOff>0</xdr:rowOff>
    </xdr:from>
    <xdr:to>
      <xdr:col>7</xdr:col>
      <xdr:colOff>0</xdr:colOff>
      <xdr:row>264</xdr:row>
      <xdr:rowOff>0</xdr:rowOff>
    </xdr:to>
    <xdr:pic>
      <xdr:nvPicPr>
        <xdr:cNvPr id="159" name="Picture 13"/>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6648450" y="16163925"/>
          <a:ext cx="1066800" cy="981075"/>
        </a:xfrm>
        <a:prstGeom prst="rect">
          <a:avLst/>
        </a:prstGeom>
        <a:noFill/>
        <a:ln w="9525">
          <a:solidFill>
            <a:srgbClr val="000000"/>
          </a:solidFill>
          <a:miter lim="800000"/>
          <a:headEnd/>
          <a:tailEnd/>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Lst>
      </xdr:spPr>
    </xdr:pic>
    <xdr:clientData/>
  </xdr:twoCellAnchor>
  <xdr:twoCellAnchor>
    <xdr:from>
      <xdr:col>6</xdr:col>
      <xdr:colOff>0</xdr:colOff>
      <xdr:row>265</xdr:row>
      <xdr:rowOff>0</xdr:rowOff>
    </xdr:from>
    <xdr:to>
      <xdr:col>7</xdr:col>
      <xdr:colOff>0</xdr:colOff>
      <xdr:row>266</xdr:row>
      <xdr:rowOff>0</xdr:rowOff>
    </xdr:to>
    <xdr:pic>
      <xdr:nvPicPr>
        <xdr:cNvPr id="160" name="Picture 14"/>
        <xdr:cNvPicPr>
          <a:picLocks noChangeAspect="1" noChangeArrowheads="1"/>
        </xdr:cNvPicPr>
      </xdr:nvPicPr>
      <xdr:blipFill>
        <a:blip xmlns:r="http://schemas.openxmlformats.org/officeDocument/2006/relationships" r:embed="rId44" cstate="print">
          <a:extLst>
            <a:ext uri="{28A0092B-C50C-407E-A947-70E740481C1C}">
              <a14:useLocalDpi xmlns:a14="http://schemas.microsoft.com/office/drawing/2010/main" val="0"/>
            </a:ext>
          </a:extLst>
        </a:blip>
        <a:srcRect/>
        <a:stretch>
          <a:fillRect/>
        </a:stretch>
      </xdr:blipFill>
      <xdr:spPr bwMode="auto">
        <a:xfrm>
          <a:off x="6648450" y="17726025"/>
          <a:ext cx="1066800" cy="1076325"/>
        </a:xfrm>
        <a:prstGeom prst="rect">
          <a:avLst/>
        </a:prstGeom>
        <a:noFill/>
        <a:ln w="9525">
          <a:solidFill>
            <a:srgbClr val="000000"/>
          </a:solidFill>
          <a:miter lim="800000"/>
          <a:headEnd/>
          <a:tailEnd/>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Lst>
      </xdr:spPr>
    </xdr:pic>
    <xdr:clientData/>
  </xdr:twoCellAnchor>
  <xdr:twoCellAnchor>
    <xdr:from>
      <xdr:col>6</xdr:col>
      <xdr:colOff>0</xdr:colOff>
      <xdr:row>267</xdr:row>
      <xdr:rowOff>0</xdr:rowOff>
    </xdr:from>
    <xdr:to>
      <xdr:col>7</xdr:col>
      <xdr:colOff>0</xdr:colOff>
      <xdr:row>268</xdr:row>
      <xdr:rowOff>0</xdr:rowOff>
    </xdr:to>
    <xdr:pic>
      <xdr:nvPicPr>
        <xdr:cNvPr id="161" name="Picture 15"/>
        <xdr:cNvPicPr>
          <a:picLocks noChangeAspect="1" noChangeArrowheads="1"/>
        </xdr:cNvPicPr>
      </xdr:nvPicPr>
      <xdr:blipFill>
        <a:blip xmlns:r="http://schemas.openxmlformats.org/officeDocument/2006/relationships" r:embed="rId45" cstate="print">
          <a:extLst>
            <a:ext uri="{28A0092B-C50C-407E-A947-70E740481C1C}">
              <a14:useLocalDpi xmlns:a14="http://schemas.microsoft.com/office/drawing/2010/main" val="0"/>
            </a:ext>
          </a:extLst>
        </a:blip>
        <a:srcRect/>
        <a:stretch>
          <a:fillRect/>
        </a:stretch>
      </xdr:blipFill>
      <xdr:spPr bwMode="auto">
        <a:xfrm>
          <a:off x="6648450" y="19335750"/>
          <a:ext cx="1066800" cy="390525"/>
        </a:xfrm>
        <a:prstGeom prst="rect">
          <a:avLst/>
        </a:prstGeom>
        <a:noFill/>
        <a:ln w="9525">
          <a:solidFill>
            <a:srgbClr val="000000"/>
          </a:solidFill>
          <a:miter lim="800000"/>
          <a:headEnd/>
          <a:tailEnd/>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Lst>
      </xdr:spPr>
    </xdr:pic>
    <xdr:clientData/>
  </xdr:twoCellAnchor>
  <xdr:twoCellAnchor>
    <xdr:from>
      <xdr:col>6</xdr:col>
      <xdr:colOff>0</xdr:colOff>
      <xdr:row>268</xdr:row>
      <xdr:rowOff>0</xdr:rowOff>
    </xdr:from>
    <xdr:to>
      <xdr:col>7</xdr:col>
      <xdr:colOff>0</xdr:colOff>
      <xdr:row>269</xdr:row>
      <xdr:rowOff>0</xdr:rowOff>
    </xdr:to>
    <xdr:pic>
      <xdr:nvPicPr>
        <xdr:cNvPr id="162" name="Picture 16"/>
        <xdr:cNvPicPr>
          <a:picLocks noChangeAspect="1" noChangeArrowheads="1"/>
        </xdr:cNvPicPr>
      </xdr:nvPicPr>
      <xdr:blipFill>
        <a:blip xmlns:r="http://schemas.openxmlformats.org/officeDocument/2006/relationships" r:embed="rId46" cstate="print">
          <a:extLst>
            <a:ext uri="{28A0092B-C50C-407E-A947-70E740481C1C}">
              <a14:useLocalDpi xmlns:a14="http://schemas.microsoft.com/office/drawing/2010/main" val="0"/>
            </a:ext>
          </a:extLst>
        </a:blip>
        <a:srcRect/>
        <a:stretch>
          <a:fillRect/>
        </a:stretch>
      </xdr:blipFill>
      <xdr:spPr bwMode="auto">
        <a:xfrm>
          <a:off x="6648450" y="19726275"/>
          <a:ext cx="1066800" cy="781050"/>
        </a:xfrm>
        <a:prstGeom prst="rect">
          <a:avLst/>
        </a:prstGeom>
        <a:noFill/>
        <a:ln w="9525">
          <a:solidFill>
            <a:srgbClr val="000000"/>
          </a:solidFill>
          <a:miter lim="800000"/>
          <a:headEnd/>
          <a:tailEnd/>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Lst>
      </xdr:spPr>
    </xdr:pic>
    <xdr:clientData/>
  </xdr:twoCellAnchor>
  <xdr:twoCellAnchor>
    <xdr:from>
      <xdr:col>6</xdr:col>
      <xdr:colOff>0</xdr:colOff>
      <xdr:row>270</xdr:row>
      <xdr:rowOff>0</xdr:rowOff>
    </xdr:from>
    <xdr:to>
      <xdr:col>7</xdr:col>
      <xdr:colOff>0</xdr:colOff>
      <xdr:row>271</xdr:row>
      <xdr:rowOff>0</xdr:rowOff>
    </xdr:to>
    <xdr:pic>
      <xdr:nvPicPr>
        <xdr:cNvPr id="163" name="Picture 17"/>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6648450" y="21469350"/>
          <a:ext cx="1066800" cy="781050"/>
        </a:xfrm>
        <a:prstGeom prst="rect">
          <a:avLst/>
        </a:prstGeom>
        <a:noFill/>
        <a:ln w="9525">
          <a:solidFill>
            <a:srgbClr val="000000"/>
          </a:solidFill>
          <a:miter lim="800000"/>
          <a:headEnd/>
          <a:tailEnd/>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Lst>
      </xdr:spPr>
    </xdr:pic>
    <xdr:clientData/>
  </xdr:twoCellAnchor>
  <xdr:twoCellAnchor>
    <xdr:from>
      <xdr:col>6</xdr:col>
      <xdr:colOff>0</xdr:colOff>
      <xdr:row>274</xdr:row>
      <xdr:rowOff>0</xdr:rowOff>
    </xdr:from>
    <xdr:to>
      <xdr:col>7</xdr:col>
      <xdr:colOff>0</xdr:colOff>
      <xdr:row>275</xdr:row>
      <xdr:rowOff>0</xdr:rowOff>
    </xdr:to>
    <xdr:pic>
      <xdr:nvPicPr>
        <xdr:cNvPr id="164" name="Picture 18"/>
        <xdr:cNvPicPr>
          <a:picLocks noChangeAspect="1" noChangeArrowheads="1"/>
        </xdr:cNvPicPr>
      </xdr:nvPicPr>
      <xdr:blipFill>
        <a:blip xmlns:r="http://schemas.openxmlformats.org/officeDocument/2006/relationships" r:embed="rId47" cstate="print">
          <a:extLst>
            <a:ext uri="{28A0092B-C50C-407E-A947-70E740481C1C}">
              <a14:useLocalDpi xmlns:a14="http://schemas.microsoft.com/office/drawing/2010/main" val="0"/>
            </a:ext>
          </a:extLst>
        </a:blip>
        <a:srcRect/>
        <a:stretch>
          <a:fillRect/>
        </a:stretch>
      </xdr:blipFill>
      <xdr:spPr bwMode="auto">
        <a:xfrm>
          <a:off x="6648450" y="24041100"/>
          <a:ext cx="1066800" cy="781050"/>
        </a:xfrm>
        <a:prstGeom prst="rect">
          <a:avLst/>
        </a:prstGeom>
        <a:noFill/>
        <a:ln w="9525">
          <a:solidFill>
            <a:srgbClr val="000000"/>
          </a:solidFill>
          <a:miter lim="800000"/>
          <a:headEnd/>
          <a:tailEnd/>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Lst>
      </xdr:spPr>
    </xdr:pic>
    <xdr:clientData/>
  </xdr:twoCellAnchor>
  <xdr:twoCellAnchor>
    <xdr:from>
      <xdr:col>6</xdr:col>
      <xdr:colOff>0</xdr:colOff>
      <xdr:row>275</xdr:row>
      <xdr:rowOff>0</xdr:rowOff>
    </xdr:from>
    <xdr:to>
      <xdr:col>7</xdr:col>
      <xdr:colOff>0</xdr:colOff>
      <xdr:row>276</xdr:row>
      <xdr:rowOff>0</xdr:rowOff>
    </xdr:to>
    <xdr:pic>
      <xdr:nvPicPr>
        <xdr:cNvPr id="165" name="Picture 19"/>
        <xdr:cNvPicPr>
          <a:picLocks noChangeAspect="1" noChangeArrowheads="1"/>
        </xdr:cNvPicPr>
      </xdr:nvPicPr>
      <xdr:blipFill>
        <a:blip xmlns:r="http://schemas.openxmlformats.org/officeDocument/2006/relationships" r:embed="rId48" cstate="print">
          <a:extLst>
            <a:ext uri="{28A0092B-C50C-407E-A947-70E740481C1C}">
              <a14:useLocalDpi xmlns:a14="http://schemas.microsoft.com/office/drawing/2010/main" val="0"/>
            </a:ext>
          </a:extLst>
        </a:blip>
        <a:srcRect/>
        <a:stretch>
          <a:fillRect/>
        </a:stretch>
      </xdr:blipFill>
      <xdr:spPr bwMode="auto">
        <a:xfrm>
          <a:off x="6648450" y="24822150"/>
          <a:ext cx="1066800" cy="1095375"/>
        </a:xfrm>
        <a:prstGeom prst="rect">
          <a:avLst/>
        </a:prstGeom>
        <a:noFill/>
        <a:ln w="9525">
          <a:solidFill>
            <a:srgbClr val="000000"/>
          </a:solidFill>
          <a:miter lim="800000"/>
          <a:headEnd/>
          <a:tailEnd/>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Lst>
      </xdr:spPr>
    </xdr:pic>
    <xdr:clientData/>
  </xdr:twoCellAnchor>
  <xdr:twoCellAnchor>
    <xdr:from>
      <xdr:col>6</xdr:col>
      <xdr:colOff>0</xdr:colOff>
      <xdr:row>278</xdr:row>
      <xdr:rowOff>0</xdr:rowOff>
    </xdr:from>
    <xdr:to>
      <xdr:col>7</xdr:col>
      <xdr:colOff>0</xdr:colOff>
      <xdr:row>279</xdr:row>
      <xdr:rowOff>0</xdr:rowOff>
    </xdr:to>
    <xdr:pic>
      <xdr:nvPicPr>
        <xdr:cNvPr id="166" name="Picture 20"/>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6648450" y="27489150"/>
          <a:ext cx="1066800" cy="1247775"/>
        </a:xfrm>
        <a:prstGeom prst="rect">
          <a:avLst/>
        </a:prstGeom>
        <a:noFill/>
        <a:ln w="9525">
          <a:solidFill>
            <a:srgbClr val="000000"/>
          </a:solidFill>
          <a:miter lim="800000"/>
          <a:headEnd/>
          <a:tailEnd/>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Lst>
      </xdr:spPr>
    </xdr:pic>
    <xdr:clientData/>
  </xdr:twoCellAnchor>
  <xdr:twoCellAnchor>
    <xdr:from>
      <xdr:col>6</xdr:col>
      <xdr:colOff>0</xdr:colOff>
      <xdr:row>281</xdr:row>
      <xdr:rowOff>0</xdr:rowOff>
    </xdr:from>
    <xdr:to>
      <xdr:col>7</xdr:col>
      <xdr:colOff>0</xdr:colOff>
      <xdr:row>282</xdr:row>
      <xdr:rowOff>0</xdr:rowOff>
    </xdr:to>
    <xdr:pic>
      <xdr:nvPicPr>
        <xdr:cNvPr id="167" name="Picture 21"/>
        <xdr:cNvPicPr>
          <a:picLocks noChangeAspect="1" noChangeArrowheads="1"/>
        </xdr:cNvPicPr>
      </xdr:nvPicPr>
      <xdr:blipFill>
        <a:blip xmlns:r="http://schemas.openxmlformats.org/officeDocument/2006/relationships" r:embed="rId49" cstate="print">
          <a:extLst>
            <a:ext uri="{28A0092B-C50C-407E-A947-70E740481C1C}">
              <a14:useLocalDpi xmlns:a14="http://schemas.microsoft.com/office/drawing/2010/main" val="0"/>
            </a:ext>
          </a:extLst>
        </a:blip>
        <a:srcRect/>
        <a:stretch>
          <a:fillRect/>
        </a:stretch>
      </xdr:blipFill>
      <xdr:spPr bwMode="auto">
        <a:xfrm>
          <a:off x="6648450" y="30251400"/>
          <a:ext cx="1066800" cy="781050"/>
        </a:xfrm>
        <a:prstGeom prst="rect">
          <a:avLst/>
        </a:prstGeom>
        <a:noFill/>
        <a:ln w="9525">
          <a:solidFill>
            <a:srgbClr val="000000"/>
          </a:solidFill>
          <a:miter lim="800000"/>
          <a:headEnd/>
          <a:tailEnd/>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Lst>
      </xdr:spPr>
    </xdr:pic>
    <xdr:clientData/>
  </xdr:twoCellAnchor>
  <xdr:twoCellAnchor>
    <xdr:from>
      <xdr:col>6</xdr:col>
      <xdr:colOff>0</xdr:colOff>
      <xdr:row>282</xdr:row>
      <xdr:rowOff>0</xdr:rowOff>
    </xdr:from>
    <xdr:to>
      <xdr:col>7</xdr:col>
      <xdr:colOff>0</xdr:colOff>
      <xdr:row>283</xdr:row>
      <xdr:rowOff>0</xdr:rowOff>
    </xdr:to>
    <xdr:pic>
      <xdr:nvPicPr>
        <xdr:cNvPr id="168" name="Picture 22"/>
        <xdr:cNvPicPr>
          <a:picLocks noChangeAspect="1" noChangeArrowheads="1"/>
        </xdr:cNvPicPr>
      </xdr:nvPicPr>
      <xdr:blipFill>
        <a:blip xmlns:r="http://schemas.openxmlformats.org/officeDocument/2006/relationships" r:embed="rId50" cstate="print">
          <a:extLst>
            <a:ext uri="{28A0092B-C50C-407E-A947-70E740481C1C}">
              <a14:useLocalDpi xmlns:a14="http://schemas.microsoft.com/office/drawing/2010/main" val="0"/>
            </a:ext>
          </a:extLst>
        </a:blip>
        <a:srcRect/>
        <a:stretch>
          <a:fillRect/>
        </a:stretch>
      </xdr:blipFill>
      <xdr:spPr bwMode="auto">
        <a:xfrm>
          <a:off x="6648450" y="31032450"/>
          <a:ext cx="1066800" cy="1190625"/>
        </a:xfrm>
        <a:prstGeom prst="rect">
          <a:avLst/>
        </a:prstGeom>
        <a:noFill/>
        <a:ln w="9525">
          <a:solidFill>
            <a:srgbClr val="000000"/>
          </a:solidFill>
          <a:miter lim="800000"/>
          <a:headEnd/>
          <a:tailEnd/>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Lst>
      </xdr:spPr>
    </xdr:pic>
    <xdr:clientData/>
  </xdr:twoCellAnchor>
  <xdr:twoCellAnchor>
    <xdr:from>
      <xdr:col>6</xdr:col>
      <xdr:colOff>0</xdr:colOff>
      <xdr:row>283</xdr:row>
      <xdr:rowOff>0</xdr:rowOff>
    </xdr:from>
    <xdr:to>
      <xdr:col>7</xdr:col>
      <xdr:colOff>0</xdr:colOff>
      <xdr:row>284</xdr:row>
      <xdr:rowOff>0</xdr:rowOff>
    </xdr:to>
    <xdr:pic>
      <xdr:nvPicPr>
        <xdr:cNvPr id="169" name="Picture 23"/>
        <xdr:cNvPicPr>
          <a:picLocks noChangeAspect="1" noChangeArrowheads="1"/>
        </xdr:cNvPicPr>
      </xdr:nvPicPr>
      <xdr:blipFill>
        <a:blip xmlns:r="http://schemas.openxmlformats.org/officeDocument/2006/relationships" r:embed="rId50" cstate="print">
          <a:extLst>
            <a:ext uri="{28A0092B-C50C-407E-A947-70E740481C1C}">
              <a14:useLocalDpi xmlns:a14="http://schemas.microsoft.com/office/drawing/2010/main" val="0"/>
            </a:ext>
          </a:extLst>
        </a:blip>
        <a:srcRect/>
        <a:stretch>
          <a:fillRect/>
        </a:stretch>
      </xdr:blipFill>
      <xdr:spPr bwMode="auto">
        <a:xfrm>
          <a:off x="6648450" y="32223075"/>
          <a:ext cx="1066800" cy="390525"/>
        </a:xfrm>
        <a:prstGeom prst="rect">
          <a:avLst/>
        </a:prstGeom>
        <a:noFill/>
        <a:ln w="9525">
          <a:solidFill>
            <a:srgbClr val="000000"/>
          </a:solidFill>
          <a:miter lim="800000"/>
          <a:headEnd/>
          <a:tailEnd/>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Lst>
      </xdr:spPr>
    </xdr:pic>
    <xdr:clientData/>
  </xdr:twoCellAnchor>
  <xdr:twoCellAnchor>
    <xdr:from>
      <xdr:col>6</xdr:col>
      <xdr:colOff>0</xdr:colOff>
      <xdr:row>284</xdr:row>
      <xdr:rowOff>0</xdr:rowOff>
    </xdr:from>
    <xdr:to>
      <xdr:col>7</xdr:col>
      <xdr:colOff>0</xdr:colOff>
      <xdr:row>285</xdr:row>
      <xdr:rowOff>0</xdr:rowOff>
    </xdr:to>
    <xdr:pic>
      <xdr:nvPicPr>
        <xdr:cNvPr id="170" name="Picture 24"/>
        <xdr:cNvPicPr>
          <a:picLocks noChangeAspect="1" noChangeArrowheads="1"/>
        </xdr:cNvPicPr>
      </xdr:nvPicPr>
      <xdr:blipFill>
        <a:blip xmlns:r="http://schemas.openxmlformats.org/officeDocument/2006/relationships" r:embed="rId51" cstate="print">
          <a:extLst>
            <a:ext uri="{28A0092B-C50C-407E-A947-70E740481C1C}">
              <a14:useLocalDpi xmlns:a14="http://schemas.microsoft.com/office/drawing/2010/main" val="0"/>
            </a:ext>
          </a:extLst>
        </a:blip>
        <a:srcRect/>
        <a:stretch>
          <a:fillRect/>
        </a:stretch>
      </xdr:blipFill>
      <xdr:spPr bwMode="auto">
        <a:xfrm>
          <a:off x="6648450" y="32613600"/>
          <a:ext cx="1066800" cy="781050"/>
        </a:xfrm>
        <a:prstGeom prst="rect">
          <a:avLst/>
        </a:prstGeom>
        <a:noFill/>
        <a:ln w="9525">
          <a:solidFill>
            <a:srgbClr val="000000"/>
          </a:solidFill>
          <a:miter lim="800000"/>
          <a:headEnd/>
          <a:tailEnd/>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Lst>
      </xdr:spPr>
    </xdr:pic>
    <xdr:clientData/>
  </xdr:twoCellAnchor>
  <xdr:twoCellAnchor>
    <xdr:from>
      <xdr:col>6</xdr:col>
      <xdr:colOff>0</xdr:colOff>
      <xdr:row>288</xdr:row>
      <xdr:rowOff>0</xdr:rowOff>
    </xdr:from>
    <xdr:to>
      <xdr:col>7</xdr:col>
      <xdr:colOff>0</xdr:colOff>
      <xdr:row>289</xdr:row>
      <xdr:rowOff>0</xdr:rowOff>
    </xdr:to>
    <xdr:pic>
      <xdr:nvPicPr>
        <xdr:cNvPr id="171" name="Picture 25"/>
        <xdr:cNvPicPr>
          <a:picLocks noChangeAspect="1" noChangeArrowheads="1"/>
        </xdr:cNvPicPr>
      </xdr:nvPicPr>
      <xdr:blipFill>
        <a:blip xmlns:r="http://schemas.openxmlformats.org/officeDocument/2006/relationships" r:embed="rId52" cstate="print">
          <a:extLst>
            <a:ext uri="{28A0092B-C50C-407E-A947-70E740481C1C}">
              <a14:useLocalDpi xmlns:a14="http://schemas.microsoft.com/office/drawing/2010/main" val="0"/>
            </a:ext>
          </a:extLst>
        </a:blip>
        <a:srcRect/>
        <a:stretch>
          <a:fillRect/>
        </a:stretch>
      </xdr:blipFill>
      <xdr:spPr bwMode="auto">
        <a:xfrm>
          <a:off x="6648450" y="36442650"/>
          <a:ext cx="1066800" cy="1133475"/>
        </a:xfrm>
        <a:prstGeom prst="rect">
          <a:avLst/>
        </a:prstGeom>
        <a:noFill/>
        <a:ln w="9525">
          <a:solidFill>
            <a:srgbClr val="000000"/>
          </a:solidFill>
          <a:miter lim="800000"/>
          <a:headEnd/>
          <a:tailEnd/>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Lst>
      </xdr:spPr>
    </xdr:pic>
    <xdr:clientData/>
  </xdr:twoCellAnchor>
  <xdr:twoCellAnchor>
    <xdr:from>
      <xdr:col>6</xdr:col>
      <xdr:colOff>0</xdr:colOff>
      <xdr:row>289</xdr:row>
      <xdr:rowOff>0</xdr:rowOff>
    </xdr:from>
    <xdr:to>
      <xdr:col>7</xdr:col>
      <xdr:colOff>0</xdr:colOff>
      <xdr:row>290</xdr:row>
      <xdr:rowOff>0</xdr:rowOff>
    </xdr:to>
    <xdr:pic>
      <xdr:nvPicPr>
        <xdr:cNvPr id="172" name="Picture 26"/>
        <xdr:cNvPicPr>
          <a:picLocks noChangeAspect="1" noChangeArrowheads="1"/>
        </xdr:cNvPicPr>
      </xdr:nvPicPr>
      <xdr:blipFill>
        <a:blip xmlns:r="http://schemas.openxmlformats.org/officeDocument/2006/relationships" r:embed="rId53" cstate="print">
          <a:extLst>
            <a:ext uri="{28A0092B-C50C-407E-A947-70E740481C1C}">
              <a14:useLocalDpi xmlns:a14="http://schemas.microsoft.com/office/drawing/2010/main" val="0"/>
            </a:ext>
          </a:extLst>
        </a:blip>
        <a:srcRect/>
        <a:stretch>
          <a:fillRect/>
        </a:stretch>
      </xdr:blipFill>
      <xdr:spPr bwMode="auto">
        <a:xfrm>
          <a:off x="6648450" y="37576125"/>
          <a:ext cx="1066800" cy="981075"/>
        </a:xfrm>
        <a:prstGeom prst="rect">
          <a:avLst/>
        </a:prstGeom>
        <a:noFill/>
        <a:ln w="9525">
          <a:solidFill>
            <a:srgbClr val="000000"/>
          </a:solidFill>
          <a:miter lim="800000"/>
          <a:headEnd/>
          <a:tailEnd/>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Lst>
      </xdr:spPr>
    </xdr:pic>
    <xdr:clientData/>
  </xdr:twoCellAnchor>
  <xdr:twoCellAnchor>
    <xdr:from>
      <xdr:col>6</xdr:col>
      <xdr:colOff>0</xdr:colOff>
      <xdr:row>290</xdr:row>
      <xdr:rowOff>0</xdr:rowOff>
    </xdr:from>
    <xdr:to>
      <xdr:col>7</xdr:col>
      <xdr:colOff>0</xdr:colOff>
      <xdr:row>291</xdr:row>
      <xdr:rowOff>0</xdr:rowOff>
    </xdr:to>
    <xdr:pic>
      <xdr:nvPicPr>
        <xdr:cNvPr id="173" name="Picture 27"/>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6648450" y="38557200"/>
          <a:ext cx="1066800" cy="514350"/>
        </a:xfrm>
        <a:prstGeom prst="rect">
          <a:avLst/>
        </a:prstGeom>
        <a:noFill/>
        <a:ln w="9525">
          <a:solidFill>
            <a:srgbClr val="000000"/>
          </a:solidFill>
          <a:miter lim="800000"/>
          <a:headEnd/>
          <a:tailEnd/>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Lst>
      </xdr:spPr>
    </xdr:pic>
    <xdr:clientData/>
  </xdr:twoCellAnchor>
  <xdr:twoCellAnchor>
    <xdr:from>
      <xdr:col>6</xdr:col>
      <xdr:colOff>0</xdr:colOff>
      <xdr:row>293</xdr:row>
      <xdr:rowOff>0</xdr:rowOff>
    </xdr:from>
    <xdr:to>
      <xdr:col>7</xdr:col>
      <xdr:colOff>0</xdr:colOff>
      <xdr:row>294</xdr:row>
      <xdr:rowOff>0</xdr:rowOff>
    </xdr:to>
    <xdr:pic>
      <xdr:nvPicPr>
        <xdr:cNvPr id="174" name="Picture 28"/>
        <xdr:cNvPicPr>
          <a:picLocks noChangeAspect="1" noChangeArrowheads="1"/>
        </xdr:cNvPicPr>
      </xdr:nvPicPr>
      <xdr:blipFill>
        <a:blip xmlns:r="http://schemas.openxmlformats.org/officeDocument/2006/relationships" r:embed="rId54" cstate="print">
          <a:extLst>
            <a:ext uri="{28A0092B-C50C-407E-A947-70E740481C1C}">
              <a14:useLocalDpi xmlns:a14="http://schemas.microsoft.com/office/drawing/2010/main" val="0"/>
            </a:ext>
          </a:extLst>
        </a:blip>
        <a:srcRect/>
        <a:stretch>
          <a:fillRect/>
        </a:stretch>
      </xdr:blipFill>
      <xdr:spPr bwMode="auto">
        <a:xfrm>
          <a:off x="6648450" y="40786050"/>
          <a:ext cx="1066800" cy="390525"/>
        </a:xfrm>
        <a:prstGeom prst="rect">
          <a:avLst/>
        </a:prstGeom>
        <a:noFill/>
        <a:ln w="9525">
          <a:solidFill>
            <a:srgbClr val="000000"/>
          </a:solidFill>
          <a:miter lim="800000"/>
          <a:headEnd/>
          <a:tailEnd/>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Lst>
      </xdr:spPr>
    </xdr:pic>
    <xdr:clientData/>
  </xdr:twoCellAnchor>
  <xdr:twoCellAnchor>
    <xdr:from>
      <xdr:col>6</xdr:col>
      <xdr:colOff>0</xdr:colOff>
      <xdr:row>294</xdr:row>
      <xdr:rowOff>0</xdr:rowOff>
    </xdr:from>
    <xdr:to>
      <xdr:col>7</xdr:col>
      <xdr:colOff>0</xdr:colOff>
      <xdr:row>295</xdr:row>
      <xdr:rowOff>0</xdr:rowOff>
    </xdr:to>
    <xdr:pic>
      <xdr:nvPicPr>
        <xdr:cNvPr id="175" name="Picture 29"/>
        <xdr:cNvPicPr>
          <a:picLocks noChangeAspect="1" noChangeArrowheads="1"/>
        </xdr:cNvPicPr>
      </xdr:nvPicPr>
      <xdr:blipFill>
        <a:blip xmlns:r="http://schemas.openxmlformats.org/officeDocument/2006/relationships" r:embed="rId55" cstate="print">
          <a:extLst>
            <a:ext uri="{28A0092B-C50C-407E-A947-70E740481C1C}">
              <a14:useLocalDpi xmlns:a14="http://schemas.microsoft.com/office/drawing/2010/main" val="0"/>
            </a:ext>
          </a:extLst>
        </a:blip>
        <a:srcRect/>
        <a:stretch>
          <a:fillRect/>
        </a:stretch>
      </xdr:blipFill>
      <xdr:spPr bwMode="auto">
        <a:xfrm>
          <a:off x="6648450" y="41176575"/>
          <a:ext cx="1066800" cy="781050"/>
        </a:xfrm>
        <a:prstGeom prst="rect">
          <a:avLst/>
        </a:prstGeom>
        <a:noFill/>
        <a:ln w="9525">
          <a:solidFill>
            <a:srgbClr val="000000"/>
          </a:solidFill>
          <a:miter lim="800000"/>
          <a:headEnd/>
          <a:tailEnd/>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Lst>
      </xdr:spPr>
    </xdr:pic>
    <xdr:clientData/>
  </xdr:twoCellAnchor>
  <xdr:twoCellAnchor>
    <xdr:from>
      <xdr:col>6</xdr:col>
      <xdr:colOff>0</xdr:colOff>
      <xdr:row>298</xdr:row>
      <xdr:rowOff>0</xdr:rowOff>
    </xdr:from>
    <xdr:to>
      <xdr:col>7</xdr:col>
      <xdr:colOff>0</xdr:colOff>
      <xdr:row>299</xdr:row>
      <xdr:rowOff>0</xdr:rowOff>
    </xdr:to>
    <xdr:pic>
      <xdr:nvPicPr>
        <xdr:cNvPr id="176" name="Picture 30"/>
        <xdr:cNvPicPr>
          <a:picLocks noChangeAspect="1" noChangeArrowheads="1"/>
        </xdr:cNvPicPr>
      </xdr:nvPicPr>
      <xdr:blipFill>
        <a:blip xmlns:r="http://schemas.openxmlformats.org/officeDocument/2006/relationships" r:embed="rId25" cstate="print">
          <a:extLst>
            <a:ext uri="{28A0092B-C50C-407E-A947-70E740481C1C}">
              <a14:useLocalDpi xmlns:a14="http://schemas.microsoft.com/office/drawing/2010/main" val="0"/>
            </a:ext>
          </a:extLst>
        </a:blip>
        <a:srcRect/>
        <a:stretch>
          <a:fillRect/>
        </a:stretch>
      </xdr:blipFill>
      <xdr:spPr bwMode="auto">
        <a:xfrm>
          <a:off x="6648450" y="44719875"/>
          <a:ext cx="1066800" cy="1266825"/>
        </a:xfrm>
        <a:prstGeom prst="rect">
          <a:avLst/>
        </a:prstGeom>
        <a:noFill/>
        <a:ln w="9525">
          <a:solidFill>
            <a:srgbClr val="000000"/>
          </a:solidFill>
          <a:miter lim="800000"/>
          <a:headEnd/>
          <a:tailEnd/>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Lst>
      </xdr:spPr>
    </xdr:pic>
    <xdr:clientData/>
  </xdr:twoCellAnchor>
  <xdr:twoCellAnchor>
    <xdr:from>
      <xdr:col>6</xdr:col>
      <xdr:colOff>0</xdr:colOff>
      <xdr:row>301</xdr:row>
      <xdr:rowOff>0</xdr:rowOff>
    </xdr:from>
    <xdr:to>
      <xdr:col>7</xdr:col>
      <xdr:colOff>0</xdr:colOff>
      <xdr:row>302</xdr:row>
      <xdr:rowOff>0</xdr:rowOff>
    </xdr:to>
    <xdr:pic>
      <xdr:nvPicPr>
        <xdr:cNvPr id="177" name="Picture 31"/>
        <xdr:cNvPicPr>
          <a:picLocks noChangeAspect="1" noChangeArrowheads="1"/>
        </xdr:cNvPicPr>
      </xdr:nvPicPr>
      <xdr:blipFill>
        <a:blip xmlns:r="http://schemas.openxmlformats.org/officeDocument/2006/relationships" r:embed="rId56" cstate="print">
          <a:extLst>
            <a:ext uri="{28A0092B-C50C-407E-A947-70E740481C1C}">
              <a14:useLocalDpi xmlns:a14="http://schemas.microsoft.com/office/drawing/2010/main" val="0"/>
            </a:ext>
          </a:extLst>
        </a:blip>
        <a:srcRect/>
        <a:stretch>
          <a:fillRect/>
        </a:stretch>
      </xdr:blipFill>
      <xdr:spPr bwMode="auto">
        <a:xfrm>
          <a:off x="6648450" y="47158275"/>
          <a:ext cx="1066800" cy="1152525"/>
        </a:xfrm>
        <a:prstGeom prst="rect">
          <a:avLst/>
        </a:prstGeom>
        <a:noFill/>
        <a:ln w="9525">
          <a:solidFill>
            <a:srgbClr val="000000"/>
          </a:solidFill>
          <a:miter lim="800000"/>
          <a:headEnd/>
          <a:tailEnd/>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Lst>
      </xdr:spPr>
    </xdr:pic>
    <xdr:clientData/>
  </xdr:twoCellAnchor>
  <xdr:twoCellAnchor>
    <xdr:from>
      <xdr:col>6</xdr:col>
      <xdr:colOff>0</xdr:colOff>
      <xdr:row>305</xdr:row>
      <xdr:rowOff>0</xdr:rowOff>
    </xdr:from>
    <xdr:to>
      <xdr:col>7</xdr:col>
      <xdr:colOff>0</xdr:colOff>
      <xdr:row>306</xdr:row>
      <xdr:rowOff>0</xdr:rowOff>
    </xdr:to>
    <xdr:pic>
      <xdr:nvPicPr>
        <xdr:cNvPr id="178" name="Picture 32"/>
        <xdr:cNvPicPr>
          <a:picLocks noChangeAspect="1" noChangeArrowheads="1"/>
        </xdr:cNvPicPr>
      </xdr:nvPicPr>
      <xdr:blipFill>
        <a:blip xmlns:r="http://schemas.openxmlformats.org/officeDocument/2006/relationships" r:embed="rId27" cstate="print">
          <a:extLst>
            <a:ext uri="{28A0092B-C50C-407E-A947-70E740481C1C}">
              <a14:useLocalDpi xmlns:a14="http://schemas.microsoft.com/office/drawing/2010/main" val="0"/>
            </a:ext>
          </a:extLst>
        </a:blip>
        <a:srcRect/>
        <a:stretch>
          <a:fillRect/>
        </a:stretch>
      </xdr:blipFill>
      <xdr:spPr bwMode="auto">
        <a:xfrm>
          <a:off x="6648450" y="51387375"/>
          <a:ext cx="1066800" cy="1019175"/>
        </a:xfrm>
        <a:prstGeom prst="rect">
          <a:avLst/>
        </a:prstGeom>
        <a:noFill/>
        <a:ln w="9525">
          <a:solidFill>
            <a:srgbClr val="000000"/>
          </a:solidFill>
          <a:miter lim="800000"/>
          <a:headEnd/>
          <a:tailEnd/>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Lst>
      </xdr:spPr>
    </xdr:pic>
    <xdr:clientData/>
  </xdr:twoCellAnchor>
  <xdr:twoCellAnchor>
    <xdr:from>
      <xdr:col>6</xdr:col>
      <xdr:colOff>0</xdr:colOff>
      <xdr:row>308</xdr:row>
      <xdr:rowOff>0</xdr:rowOff>
    </xdr:from>
    <xdr:to>
      <xdr:col>7</xdr:col>
      <xdr:colOff>0</xdr:colOff>
      <xdr:row>309</xdr:row>
      <xdr:rowOff>0</xdr:rowOff>
    </xdr:to>
    <xdr:pic>
      <xdr:nvPicPr>
        <xdr:cNvPr id="179" name="Picture 33"/>
        <xdr:cNvPicPr>
          <a:picLocks noChangeAspect="1" noChangeArrowheads="1"/>
        </xdr:cNvPicPr>
      </xdr:nvPicPr>
      <xdr:blipFill>
        <a:blip xmlns:r="http://schemas.openxmlformats.org/officeDocument/2006/relationships" r:embed="rId28" cstate="print">
          <a:extLst>
            <a:ext uri="{28A0092B-C50C-407E-A947-70E740481C1C}">
              <a14:useLocalDpi xmlns:a14="http://schemas.microsoft.com/office/drawing/2010/main" val="0"/>
            </a:ext>
          </a:extLst>
        </a:blip>
        <a:srcRect/>
        <a:stretch>
          <a:fillRect/>
        </a:stretch>
      </xdr:blipFill>
      <xdr:spPr bwMode="auto">
        <a:xfrm>
          <a:off x="6648450" y="54102000"/>
          <a:ext cx="1066800" cy="438150"/>
        </a:xfrm>
        <a:prstGeom prst="rect">
          <a:avLst/>
        </a:prstGeom>
        <a:noFill/>
        <a:ln w="9525">
          <a:solidFill>
            <a:srgbClr val="000000"/>
          </a:solidFill>
          <a:miter lim="800000"/>
          <a:headEnd/>
          <a:tailEnd/>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Lst>
      </xdr:spPr>
    </xdr:pic>
    <xdr:clientData/>
  </xdr:twoCellAnchor>
  <xdr:twoCellAnchor>
    <xdr:from>
      <xdr:col>6</xdr:col>
      <xdr:colOff>0</xdr:colOff>
      <xdr:row>309</xdr:row>
      <xdr:rowOff>0</xdr:rowOff>
    </xdr:from>
    <xdr:to>
      <xdr:col>7</xdr:col>
      <xdr:colOff>0</xdr:colOff>
      <xdr:row>310</xdr:row>
      <xdr:rowOff>0</xdr:rowOff>
    </xdr:to>
    <xdr:pic>
      <xdr:nvPicPr>
        <xdr:cNvPr id="180" name="Picture 34"/>
        <xdr:cNvPicPr>
          <a:picLocks noChangeAspect="1" noChangeArrowheads="1"/>
        </xdr:cNvPicPr>
      </xdr:nvPicPr>
      <xdr:blipFill>
        <a:blip xmlns:r="http://schemas.openxmlformats.org/officeDocument/2006/relationships" r:embed="rId29" cstate="print">
          <a:extLst>
            <a:ext uri="{28A0092B-C50C-407E-A947-70E740481C1C}">
              <a14:useLocalDpi xmlns:a14="http://schemas.microsoft.com/office/drawing/2010/main" val="0"/>
            </a:ext>
          </a:extLst>
        </a:blip>
        <a:srcRect/>
        <a:stretch>
          <a:fillRect/>
        </a:stretch>
      </xdr:blipFill>
      <xdr:spPr bwMode="auto">
        <a:xfrm>
          <a:off x="6648450" y="54540150"/>
          <a:ext cx="1066800" cy="962025"/>
        </a:xfrm>
        <a:prstGeom prst="rect">
          <a:avLst/>
        </a:prstGeom>
        <a:noFill/>
        <a:ln w="9525">
          <a:solidFill>
            <a:srgbClr val="000000"/>
          </a:solidFill>
          <a:miter lim="800000"/>
          <a:headEnd/>
          <a:tailEnd/>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Lst>
      </xdr:spPr>
    </xdr:pic>
    <xdr:clientData/>
  </xdr:twoCellAnchor>
  <xdr:twoCellAnchor>
    <xdr:from>
      <xdr:col>6</xdr:col>
      <xdr:colOff>0</xdr:colOff>
      <xdr:row>314</xdr:row>
      <xdr:rowOff>0</xdr:rowOff>
    </xdr:from>
    <xdr:to>
      <xdr:col>7</xdr:col>
      <xdr:colOff>0</xdr:colOff>
      <xdr:row>315</xdr:row>
      <xdr:rowOff>0</xdr:rowOff>
    </xdr:to>
    <xdr:pic>
      <xdr:nvPicPr>
        <xdr:cNvPr id="181" name="Picture 35"/>
        <xdr:cNvPicPr>
          <a:picLocks noChangeAspect="1" noChangeArrowheads="1"/>
        </xdr:cNvPicPr>
      </xdr:nvPicPr>
      <xdr:blipFill>
        <a:blip xmlns:r="http://schemas.openxmlformats.org/officeDocument/2006/relationships" r:embed="rId24" cstate="print">
          <a:extLst>
            <a:ext uri="{28A0092B-C50C-407E-A947-70E740481C1C}">
              <a14:useLocalDpi xmlns:a14="http://schemas.microsoft.com/office/drawing/2010/main" val="0"/>
            </a:ext>
          </a:extLst>
        </a:blip>
        <a:srcRect/>
        <a:stretch>
          <a:fillRect/>
        </a:stretch>
      </xdr:blipFill>
      <xdr:spPr bwMode="auto">
        <a:xfrm>
          <a:off x="6648450" y="58616850"/>
          <a:ext cx="1066800" cy="657225"/>
        </a:xfrm>
        <a:prstGeom prst="rect">
          <a:avLst/>
        </a:prstGeom>
        <a:noFill/>
        <a:ln w="9525">
          <a:solidFill>
            <a:srgbClr val="000000"/>
          </a:solidFill>
          <a:miter lim="800000"/>
          <a:headEnd/>
          <a:tailEnd/>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Lst>
      </xdr:spPr>
    </xdr:pic>
    <xdr:clientData/>
  </xdr:twoCellAnchor>
  <xdr:twoCellAnchor>
    <xdr:from>
      <xdr:col>6</xdr:col>
      <xdr:colOff>0</xdr:colOff>
      <xdr:row>316</xdr:row>
      <xdr:rowOff>0</xdr:rowOff>
    </xdr:from>
    <xdr:to>
      <xdr:col>7</xdr:col>
      <xdr:colOff>0</xdr:colOff>
      <xdr:row>317</xdr:row>
      <xdr:rowOff>0</xdr:rowOff>
    </xdr:to>
    <xdr:pic>
      <xdr:nvPicPr>
        <xdr:cNvPr id="182" name="Picture 36"/>
        <xdr:cNvPicPr>
          <a:picLocks noChangeAspect="1" noChangeArrowheads="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a:fillRect/>
        </a:stretch>
      </xdr:blipFill>
      <xdr:spPr bwMode="auto">
        <a:xfrm>
          <a:off x="6648450" y="60340875"/>
          <a:ext cx="1066800" cy="1371600"/>
        </a:xfrm>
        <a:prstGeom prst="rect">
          <a:avLst/>
        </a:prstGeom>
        <a:noFill/>
        <a:ln w="9525">
          <a:solidFill>
            <a:srgbClr val="000000"/>
          </a:solidFill>
          <a:miter lim="800000"/>
          <a:headEnd/>
          <a:tailEnd/>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Lst>
      </xdr:spPr>
    </xdr:pic>
    <xdr:clientData/>
  </xdr:twoCellAnchor>
  <xdr:twoCellAnchor>
    <xdr:from>
      <xdr:col>6</xdr:col>
      <xdr:colOff>0</xdr:colOff>
      <xdr:row>318</xdr:row>
      <xdr:rowOff>0</xdr:rowOff>
    </xdr:from>
    <xdr:to>
      <xdr:col>7</xdr:col>
      <xdr:colOff>0</xdr:colOff>
      <xdr:row>319</xdr:row>
      <xdr:rowOff>0</xdr:rowOff>
    </xdr:to>
    <xdr:pic>
      <xdr:nvPicPr>
        <xdr:cNvPr id="183" name="Picture 37"/>
        <xdr:cNvPicPr>
          <a:picLocks noChangeAspect="1" noChangeArrowheads="1"/>
        </xdr:cNvPicPr>
      </xdr:nvPicPr>
      <xdr:blipFill>
        <a:blip xmlns:r="http://schemas.openxmlformats.org/officeDocument/2006/relationships" r:embed="rId57" cstate="print">
          <a:extLst>
            <a:ext uri="{28A0092B-C50C-407E-A947-70E740481C1C}">
              <a14:useLocalDpi xmlns:a14="http://schemas.microsoft.com/office/drawing/2010/main" val="0"/>
            </a:ext>
          </a:extLst>
        </a:blip>
        <a:srcRect/>
        <a:stretch>
          <a:fillRect/>
        </a:stretch>
      </xdr:blipFill>
      <xdr:spPr bwMode="auto">
        <a:xfrm>
          <a:off x="6648450" y="63188850"/>
          <a:ext cx="1066800" cy="1057275"/>
        </a:xfrm>
        <a:prstGeom prst="rect">
          <a:avLst/>
        </a:prstGeom>
        <a:noFill/>
        <a:ln w="9525">
          <a:solidFill>
            <a:srgbClr val="000000"/>
          </a:solidFill>
          <a:miter lim="800000"/>
          <a:headEnd/>
          <a:tailEnd/>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Lst>
      </xdr:spPr>
    </xdr:pic>
    <xdr:clientData/>
  </xdr:twoCellAnchor>
  <xdr:twoCellAnchor>
    <xdr:from>
      <xdr:col>6</xdr:col>
      <xdr:colOff>0</xdr:colOff>
      <xdr:row>323</xdr:row>
      <xdr:rowOff>0</xdr:rowOff>
    </xdr:from>
    <xdr:to>
      <xdr:col>7</xdr:col>
      <xdr:colOff>0</xdr:colOff>
      <xdr:row>324</xdr:row>
      <xdr:rowOff>0</xdr:rowOff>
    </xdr:to>
    <xdr:pic>
      <xdr:nvPicPr>
        <xdr:cNvPr id="184" name="Picture 38"/>
        <xdr:cNvPicPr>
          <a:picLocks noChangeAspect="1" noChangeArrowheads="1"/>
        </xdr:cNvPicPr>
      </xdr:nvPicPr>
      <xdr:blipFill>
        <a:blip xmlns:r="http://schemas.openxmlformats.org/officeDocument/2006/relationships" r:embed="rId30" cstate="print">
          <a:extLst>
            <a:ext uri="{28A0092B-C50C-407E-A947-70E740481C1C}">
              <a14:useLocalDpi xmlns:a14="http://schemas.microsoft.com/office/drawing/2010/main" val="0"/>
            </a:ext>
          </a:extLst>
        </a:blip>
        <a:srcRect/>
        <a:stretch>
          <a:fillRect/>
        </a:stretch>
      </xdr:blipFill>
      <xdr:spPr bwMode="auto">
        <a:xfrm>
          <a:off x="6648450" y="66865500"/>
          <a:ext cx="1066800" cy="161925"/>
        </a:xfrm>
        <a:prstGeom prst="rect">
          <a:avLst/>
        </a:prstGeom>
        <a:noFill/>
        <a:ln w="9525">
          <a:solidFill>
            <a:srgbClr val="000000"/>
          </a:solidFill>
          <a:miter lim="800000"/>
          <a:headEnd/>
          <a:tailEnd/>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Lst>
      </xdr:spPr>
    </xdr:pic>
    <xdr:clientData/>
  </xdr:twoCellAnchor>
  <xdr:twoCellAnchor>
    <xdr:from>
      <xdr:col>6</xdr:col>
      <xdr:colOff>0</xdr:colOff>
      <xdr:row>324</xdr:row>
      <xdr:rowOff>0</xdr:rowOff>
    </xdr:from>
    <xdr:to>
      <xdr:col>7</xdr:col>
      <xdr:colOff>0</xdr:colOff>
      <xdr:row>325</xdr:row>
      <xdr:rowOff>0</xdr:rowOff>
    </xdr:to>
    <xdr:pic>
      <xdr:nvPicPr>
        <xdr:cNvPr id="185" name="Picture 39"/>
        <xdr:cNvPicPr>
          <a:picLocks noChangeAspect="1" noChangeArrowheads="1"/>
        </xdr:cNvPicPr>
      </xdr:nvPicPr>
      <xdr:blipFill>
        <a:blip xmlns:r="http://schemas.openxmlformats.org/officeDocument/2006/relationships" r:embed="rId31" cstate="print">
          <a:extLst>
            <a:ext uri="{28A0092B-C50C-407E-A947-70E740481C1C}">
              <a14:useLocalDpi xmlns:a14="http://schemas.microsoft.com/office/drawing/2010/main" val="0"/>
            </a:ext>
          </a:extLst>
        </a:blip>
        <a:srcRect/>
        <a:stretch>
          <a:fillRect/>
        </a:stretch>
      </xdr:blipFill>
      <xdr:spPr bwMode="auto">
        <a:xfrm>
          <a:off x="6648450" y="67027425"/>
          <a:ext cx="1066800" cy="1066800"/>
        </a:xfrm>
        <a:prstGeom prst="rect">
          <a:avLst/>
        </a:prstGeom>
        <a:noFill/>
        <a:ln w="9525">
          <a:solidFill>
            <a:srgbClr val="000000"/>
          </a:solidFill>
          <a:miter lim="800000"/>
          <a:headEnd/>
          <a:tailEnd/>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Lst>
      </xdr:spPr>
    </xdr:pic>
    <xdr:clientData/>
  </xdr:twoCellAnchor>
  <xdr:twoCellAnchor>
    <xdr:from>
      <xdr:col>6</xdr:col>
      <xdr:colOff>0</xdr:colOff>
      <xdr:row>325</xdr:row>
      <xdr:rowOff>0</xdr:rowOff>
    </xdr:from>
    <xdr:to>
      <xdr:col>7</xdr:col>
      <xdr:colOff>0</xdr:colOff>
      <xdr:row>326</xdr:row>
      <xdr:rowOff>0</xdr:rowOff>
    </xdr:to>
    <xdr:pic>
      <xdr:nvPicPr>
        <xdr:cNvPr id="186" name="Picture 40"/>
        <xdr:cNvPicPr>
          <a:picLocks noChangeAspect="1" noChangeArrowheads="1"/>
        </xdr:cNvPicPr>
      </xdr:nvPicPr>
      <xdr:blipFill>
        <a:blip xmlns:r="http://schemas.openxmlformats.org/officeDocument/2006/relationships" r:embed="rId32" cstate="print">
          <a:extLst>
            <a:ext uri="{28A0092B-C50C-407E-A947-70E740481C1C}">
              <a14:useLocalDpi xmlns:a14="http://schemas.microsoft.com/office/drawing/2010/main" val="0"/>
            </a:ext>
          </a:extLst>
        </a:blip>
        <a:srcRect/>
        <a:stretch>
          <a:fillRect/>
        </a:stretch>
      </xdr:blipFill>
      <xdr:spPr bwMode="auto">
        <a:xfrm>
          <a:off x="6648450" y="68094225"/>
          <a:ext cx="1066800" cy="800100"/>
        </a:xfrm>
        <a:prstGeom prst="rect">
          <a:avLst/>
        </a:prstGeom>
        <a:noFill/>
        <a:ln w="9525">
          <a:solidFill>
            <a:srgbClr val="000000"/>
          </a:solidFill>
          <a:miter lim="800000"/>
          <a:headEnd/>
          <a:tailEnd/>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Lst>
      </xdr:spPr>
    </xdr:pic>
    <xdr:clientData/>
  </xdr:twoCellAnchor>
  <xdr:twoCellAnchor>
    <xdr:from>
      <xdr:col>6</xdr:col>
      <xdr:colOff>0</xdr:colOff>
      <xdr:row>326</xdr:row>
      <xdr:rowOff>0</xdr:rowOff>
    </xdr:from>
    <xdr:to>
      <xdr:col>7</xdr:col>
      <xdr:colOff>0</xdr:colOff>
      <xdr:row>327</xdr:row>
      <xdr:rowOff>0</xdr:rowOff>
    </xdr:to>
    <xdr:pic>
      <xdr:nvPicPr>
        <xdr:cNvPr id="187" name="Picture 41"/>
        <xdr:cNvPicPr>
          <a:picLocks noChangeAspect="1" noChangeArrowheads="1"/>
        </xdr:cNvPicPr>
      </xdr:nvPicPr>
      <xdr:blipFill>
        <a:blip xmlns:r="http://schemas.openxmlformats.org/officeDocument/2006/relationships" r:embed="rId58" cstate="print">
          <a:extLst>
            <a:ext uri="{28A0092B-C50C-407E-A947-70E740481C1C}">
              <a14:useLocalDpi xmlns:a14="http://schemas.microsoft.com/office/drawing/2010/main" val="0"/>
            </a:ext>
          </a:extLst>
        </a:blip>
        <a:srcRect/>
        <a:stretch>
          <a:fillRect/>
        </a:stretch>
      </xdr:blipFill>
      <xdr:spPr bwMode="auto">
        <a:xfrm>
          <a:off x="6648450" y="68894325"/>
          <a:ext cx="1066800" cy="533400"/>
        </a:xfrm>
        <a:prstGeom prst="rect">
          <a:avLst/>
        </a:prstGeom>
        <a:noFill/>
        <a:ln w="9525">
          <a:solidFill>
            <a:srgbClr val="000000"/>
          </a:solidFill>
          <a:miter lim="800000"/>
          <a:headEnd/>
          <a:tailEnd/>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Lst>
      </xdr:spPr>
    </xdr:pic>
    <xdr:clientData/>
  </xdr:twoCellAnchor>
  <xdr:twoCellAnchor>
    <xdr:from>
      <xdr:col>6</xdr:col>
      <xdr:colOff>0</xdr:colOff>
      <xdr:row>327</xdr:row>
      <xdr:rowOff>0</xdr:rowOff>
    </xdr:from>
    <xdr:to>
      <xdr:col>7</xdr:col>
      <xdr:colOff>0</xdr:colOff>
      <xdr:row>328</xdr:row>
      <xdr:rowOff>0</xdr:rowOff>
    </xdr:to>
    <xdr:pic>
      <xdr:nvPicPr>
        <xdr:cNvPr id="188" name="Picture 42"/>
        <xdr:cNvPicPr>
          <a:picLocks noChangeAspect="1" noChangeArrowheads="1"/>
        </xdr:cNvPicPr>
      </xdr:nvPicPr>
      <xdr:blipFill>
        <a:blip xmlns:r="http://schemas.openxmlformats.org/officeDocument/2006/relationships" r:embed="rId35" cstate="print">
          <a:extLst>
            <a:ext uri="{28A0092B-C50C-407E-A947-70E740481C1C}">
              <a14:useLocalDpi xmlns:a14="http://schemas.microsoft.com/office/drawing/2010/main" val="0"/>
            </a:ext>
          </a:extLst>
        </a:blip>
        <a:srcRect/>
        <a:stretch>
          <a:fillRect/>
        </a:stretch>
      </xdr:blipFill>
      <xdr:spPr bwMode="auto">
        <a:xfrm>
          <a:off x="6648450" y="69427725"/>
          <a:ext cx="1066800" cy="400050"/>
        </a:xfrm>
        <a:prstGeom prst="rect">
          <a:avLst/>
        </a:prstGeom>
        <a:noFill/>
        <a:ln w="9525">
          <a:solidFill>
            <a:srgbClr val="000000"/>
          </a:solidFill>
          <a:miter lim="800000"/>
          <a:headEnd/>
          <a:tailEnd/>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Lst>
      </xdr:spPr>
    </xdr:pic>
    <xdr:clientData/>
  </xdr:twoCellAnchor>
  <xdr:twoCellAnchor>
    <xdr:from>
      <xdr:col>0</xdr:col>
      <xdr:colOff>47625</xdr:colOff>
      <xdr:row>0</xdr:row>
      <xdr:rowOff>0</xdr:rowOff>
    </xdr:from>
    <xdr:to>
      <xdr:col>0</xdr:col>
      <xdr:colOff>1619250</xdr:colOff>
      <xdr:row>0</xdr:row>
      <xdr:rowOff>280988</xdr:rowOff>
    </xdr:to>
    <xdr:graphicFrame macro="">
      <xdr:nvGraphicFramePr>
        <xdr:cNvPr id="81" name="Схема 80"/>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59" r:lo="rId60" r:qs="rId61" r:cs="rId62"/>
        </a:graphicData>
      </a:graphic>
    </xdr:graphicFrame>
    <xdr:clientData/>
  </xdr:twoCellAnchor>
  <xdr:twoCellAnchor>
    <xdr:from>
      <xdr:col>0</xdr:col>
      <xdr:colOff>47625</xdr:colOff>
      <xdr:row>0</xdr:row>
      <xdr:rowOff>0</xdr:rowOff>
    </xdr:from>
    <xdr:to>
      <xdr:col>0</xdr:col>
      <xdr:colOff>1619250</xdr:colOff>
      <xdr:row>0</xdr:row>
      <xdr:rowOff>280988</xdr:rowOff>
    </xdr:to>
    <xdr:graphicFrame macro="">
      <xdr:nvGraphicFramePr>
        <xdr:cNvPr id="82" name="Схема 8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4" r:lo="rId65" r:qs="rId66" r:cs="rId67"/>
        </a:graphicData>
      </a:graphic>
    </xdr:graphicFrame>
    <xdr:clientData/>
  </xdr:twoCellAnchor>
  <xdr:twoCellAnchor>
    <xdr:from>
      <xdr:col>0</xdr:col>
      <xdr:colOff>47625</xdr:colOff>
      <xdr:row>0</xdr:row>
      <xdr:rowOff>0</xdr:rowOff>
    </xdr:from>
    <xdr:to>
      <xdr:col>0</xdr:col>
      <xdr:colOff>1619250</xdr:colOff>
      <xdr:row>0</xdr:row>
      <xdr:rowOff>280988</xdr:rowOff>
    </xdr:to>
    <xdr:graphicFrame macro="">
      <xdr:nvGraphicFramePr>
        <xdr:cNvPr id="83" name="Схема 82"/>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9" r:lo="rId70" r:qs="rId71" r:cs="rId72"/>
        </a:graphicData>
      </a:graphic>
    </xdr:graphicFrame>
    <xdr:clientData/>
  </xdr:twoCellAnchor>
  <xdr:twoCellAnchor>
    <xdr:from>
      <xdr:col>0</xdr:col>
      <xdr:colOff>38100</xdr:colOff>
      <xdr:row>0</xdr:row>
      <xdr:rowOff>19050</xdr:rowOff>
    </xdr:from>
    <xdr:to>
      <xdr:col>0</xdr:col>
      <xdr:colOff>1609725</xdr:colOff>
      <xdr:row>1</xdr:row>
      <xdr:rowOff>0</xdr:rowOff>
    </xdr:to>
    <xdr:grpSp>
      <xdr:nvGrpSpPr>
        <xdr:cNvPr id="84" name="Группа 83"/>
        <xdr:cNvGrpSpPr/>
      </xdr:nvGrpSpPr>
      <xdr:grpSpPr>
        <a:xfrm>
          <a:off x="38100" y="19050"/>
          <a:ext cx="1571625" cy="295275"/>
          <a:chOff x="0" y="0"/>
          <a:chExt cx="1571625" cy="262080"/>
        </a:xfrm>
      </xdr:grpSpPr>
      <xdr:sp macro="" textlink="">
        <xdr:nvSpPr>
          <xdr:cNvPr id="85" name="Скругленный прямоугольник 84">
            <a:hlinkClick xmlns:r="http://schemas.openxmlformats.org/officeDocument/2006/relationships" r:id="rId74"/>
          </xdr:cNvPr>
          <xdr:cNvSpPr/>
        </xdr:nvSpPr>
        <xdr:spPr>
          <a:xfrm>
            <a:off x="0" y="0"/>
            <a:ext cx="1571625" cy="262080"/>
          </a:xfrm>
          <a:prstGeom prst="roundRect">
            <a:avLst/>
          </a:pr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86" name="Скругленный прямоугольник 4">
            <a:hlinkClick xmlns:r="http://schemas.openxmlformats.org/officeDocument/2006/relationships" r:id="rId74"/>
          </xdr:cNvPr>
          <xdr:cNvSpPr/>
        </xdr:nvSpPr>
        <xdr:spPr>
          <a:xfrm>
            <a:off x="12794" y="12794"/>
            <a:ext cx="1546037" cy="236492"/>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38100" tIns="38100" rIns="38100" bIns="38100" numCol="1" spcCol="1270" anchor="ctr" anchorCtr="0">
            <a:noAutofit/>
          </a:bodyPr>
          <a:lstStyle/>
          <a:p>
            <a:pPr lvl="0" algn="l" defTabSz="444500">
              <a:lnSpc>
                <a:spcPct val="90000"/>
              </a:lnSpc>
              <a:spcBef>
                <a:spcPct val="0"/>
              </a:spcBef>
              <a:spcAft>
                <a:spcPct val="35000"/>
              </a:spcAft>
            </a:pPr>
            <a:r>
              <a:rPr lang="ru-RU" sz="1000" kern="1200"/>
              <a:t>НАЗАД В ГЛАВНОЕ МЕНЮ</a:t>
            </a:r>
          </a:p>
        </xdr:txBody>
      </xdr:sp>
    </xdr:grp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47625</xdr:colOff>
      <xdr:row>0</xdr:row>
      <xdr:rowOff>0</xdr:rowOff>
    </xdr:from>
    <xdr:to>
      <xdr:col>0</xdr:col>
      <xdr:colOff>1619250</xdr:colOff>
      <xdr:row>0</xdr:row>
      <xdr:rowOff>280988</xdr:rowOff>
    </xdr:to>
    <xdr:graphicFrame macro="">
      <xdr:nvGraphicFramePr>
        <xdr:cNvPr id="2" name="Схема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0</xdr:col>
      <xdr:colOff>47625</xdr:colOff>
      <xdr:row>0</xdr:row>
      <xdr:rowOff>0</xdr:rowOff>
    </xdr:from>
    <xdr:to>
      <xdr:col>0</xdr:col>
      <xdr:colOff>1619250</xdr:colOff>
      <xdr:row>0</xdr:row>
      <xdr:rowOff>280988</xdr:rowOff>
    </xdr:to>
    <xdr:graphicFrame macro="">
      <xdr:nvGraphicFramePr>
        <xdr:cNvPr id="3" name="Схема 2"/>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 r:lo="rId7" r:qs="rId8" r:cs="rId9"/>
        </a:graphicData>
      </a:graphic>
    </xdr:graphicFrame>
    <xdr:clientData/>
  </xdr:twoCellAnchor>
  <xdr:twoCellAnchor>
    <xdr:from>
      <xdr:col>0</xdr:col>
      <xdr:colOff>47625</xdr:colOff>
      <xdr:row>0</xdr:row>
      <xdr:rowOff>0</xdr:rowOff>
    </xdr:from>
    <xdr:to>
      <xdr:col>0</xdr:col>
      <xdr:colOff>1619250</xdr:colOff>
      <xdr:row>0</xdr:row>
      <xdr:rowOff>280988</xdr:rowOff>
    </xdr:to>
    <xdr:graphicFrame macro="">
      <xdr:nvGraphicFramePr>
        <xdr:cNvPr id="4" name="Схема 3"/>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1" r:lo="rId12" r:qs="rId13" r:cs="rId14"/>
        </a:graphicData>
      </a:graphic>
    </xdr:graphicFrame>
    <xdr:clientData/>
  </xdr:twoCellAnchor>
  <xdr:twoCellAnchor>
    <xdr:from>
      <xdr:col>0</xdr:col>
      <xdr:colOff>47625</xdr:colOff>
      <xdr:row>0</xdr:row>
      <xdr:rowOff>0</xdr:rowOff>
    </xdr:from>
    <xdr:to>
      <xdr:col>0</xdr:col>
      <xdr:colOff>1619250</xdr:colOff>
      <xdr:row>0</xdr:row>
      <xdr:rowOff>280988</xdr:rowOff>
    </xdr:to>
    <xdr:graphicFrame macro="">
      <xdr:nvGraphicFramePr>
        <xdr:cNvPr id="5" name="Схема 4"/>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6" r:lo="rId17" r:qs="rId18" r:cs="rId19"/>
        </a:graphicData>
      </a:graphic>
    </xdr:graphicFrame>
    <xdr:clientData/>
  </xdr:twoCellAnchor>
  <xdr:twoCellAnchor>
    <xdr:from>
      <xdr:col>0</xdr:col>
      <xdr:colOff>47625</xdr:colOff>
      <xdr:row>0</xdr:row>
      <xdr:rowOff>0</xdr:rowOff>
    </xdr:from>
    <xdr:to>
      <xdr:col>0</xdr:col>
      <xdr:colOff>1619250</xdr:colOff>
      <xdr:row>0</xdr:row>
      <xdr:rowOff>280988</xdr:rowOff>
    </xdr:to>
    <xdr:graphicFrame macro="">
      <xdr:nvGraphicFramePr>
        <xdr:cNvPr id="6" name="Схема 5"/>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1" r:lo="rId22" r:qs="rId23" r:cs="rId24"/>
        </a:graphicData>
      </a:graphic>
    </xdr:graphicFrame>
    <xdr:clientData/>
  </xdr:twoCellAnchor>
  <xdr:twoCellAnchor>
    <xdr:from>
      <xdr:col>0</xdr:col>
      <xdr:colOff>38100</xdr:colOff>
      <xdr:row>0</xdr:row>
      <xdr:rowOff>19050</xdr:rowOff>
    </xdr:from>
    <xdr:to>
      <xdr:col>0</xdr:col>
      <xdr:colOff>1609725</xdr:colOff>
      <xdr:row>1</xdr:row>
      <xdr:rowOff>0</xdr:rowOff>
    </xdr:to>
    <xdr:grpSp>
      <xdr:nvGrpSpPr>
        <xdr:cNvPr id="7" name="Группа 6"/>
        <xdr:cNvGrpSpPr/>
      </xdr:nvGrpSpPr>
      <xdr:grpSpPr>
        <a:xfrm>
          <a:off x="38100" y="19050"/>
          <a:ext cx="1571625" cy="285750"/>
          <a:chOff x="0" y="0"/>
          <a:chExt cx="1571625" cy="262080"/>
        </a:xfrm>
      </xdr:grpSpPr>
      <xdr:sp macro="" textlink="">
        <xdr:nvSpPr>
          <xdr:cNvPr id="8" name="Скругленный прямоугольник 7">
            <a:hlinkClick xmlns:r="http://schemas.openxmlformats.org/officeDocument/2006/relationships" r:id="rId26"/>
          </xdr:cNvPr>
          <xdr:cNvSpPr/>
        </xdr:nvSpPr>
        <xdr:spPr>
          <a:xfrm>
            <a:off x="0" y="0"/>
            <a:ext cx="1571625" cy="262080"/>
          </a:xfrm>
          <a:prstGeom prst="roundRect">
            <a:avLst/>
          </a:pr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9" name="Скругленный прямоугольник 4">
            <a:hlinkClick xmlns:r="http://schemas.openxmlformats.org/officeDocument/2006/relationships" r:id="rId26"/>
          </xdr:cNvPr>
          <xdr:cNvSpPr/>
        </xdr:nvSpPr>
        <xdr:spPr>
          <a:xfrm>
            <a:off x="12794" y="12794"/>
            <a:ext cx="1546037" cy="236492"/>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38100" tIns="38100" rIns="38100" bIns="38100" numCol="1" spcCol="1270" anchor="ctr" anchorCtr="0">
            <a:noAutofit/>
          </a:bodyPr>
          <a:lstStyle/>
          <a:p>
            <a:pPr lvl="0" algn="l" defTabSz="444500">
              <a:lnSpc>
                <a:spcPct val="90000"/>
              </a:lnSpc>
              <a:spcBef>
                <a:spcPct val="0"/>
              </a:spcBef>
              <a:spcAft>
                <a:spcPct val="35000"/>
              </a:spcAft>
            </a:pPr>
            <a:r>
              <a:rPr lang="ru-RU" sz="1000" kern="1200"/>
              <a:t>НАЗАД В ГЛАВНОЕ МЕНЮ</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0</xdr:rowOff>
    </xdr:from>
    <xdr:to>
      <xdr:col>0</xdr:col>
      <xdr:colOff>1619250</xdr:colOff>
      <xdr:row>0</xdr:row>
      <xdr:rowOff>280988</xdr:rowOff>
    </xdr:to>
    <xdr:graphicFrame macro="">
      <xdr:nvGraphicFramePr>
        <xdr:cNvPr id="2" name="Схема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0</xdr:col>
      <xdr:colOff>38100</xdr:colOff>
      <xdr:row>0</xdr:row>
      <xdr:rowOff>19050</xdr:rowOff>
    </xdr:from>
    <xdr:to>
      <xdr:col>0</xdr:col>
      <xdr:colOff>1609725</xdr:colOff>
      <xdr:row>1</xdr:row>
      <xdr:rowOff>0</xdr:rowOff>
    </xdr:to>
    <xdr:grpSp>
      <xdr:nvGrpSpPr>
        <xdr:cNvPr id="6" name="Группа 5"/>
        <xdr:cNvGrpSpPr/>
      </xdr:nvGrpSpPr>
      <xdr:grpSpPr>
        <a:xfrm>
          <a:off x="38100" y="19050"/>
          <a:ext cx="1571625" cy="295275"/>
          <a:chOff x="0" y="0"/>
          <a:chExt cx="1571625" cy="262080"/>
        </a:xfrm>
      </xdr:grpSpPr>
      <xdr:sp macro="" textlink="">
        <xdr:nvSpPr>
          <xdr:cNvPr id="7" name="Скругленный прямоугольник 6">
            <a:hlinkClick xmlns:r="http://schemas.openxmlformats.org/officeDocument/2006/relationships" r:id="rId6"/>
          </xdr:cNvPr>
          <xdr:cNvSpPr/>
        </xdr:nvSpPr>
        <xdr:spPr>
          <a:xfrm>
            <a:off x="0" y="0"/>
            <a:ext cx="1571625" cy="262080"/>
          </a:xfrm>
          <a:prstGeom prst="roundRect">
            <a:avLst/>
          </a:pr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8" name="Скругленный прямоугольник 4">
            <a:hlinkClick xmlns:r="http://schemas.openxmlformats.org/officeDocument/2006/relationships" r:id="rId6"/>
          </xdr:cNvPr>
          <xdr:cNvSpPr/>
        </xdr:nvSpPr>
        <xdr:spPr>
          <a:xfrm>
            <a:off x="12794" y="12794"/>
            <a:ext cx="1546037" cy="236492"/>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38100" tIns="38100" rIns="38100" bIns="38100" numCol="1" spcCol="1270" anchor="ctr" anchorCtr="0">
            <a:noAutofit/>
          </a:bodyPr>
          <a:lstStyle/>
          <a:p>
            <a:pPr lvl="0" algn="l" defTabSz="444500">
              <a:lnSpc>
                <a:spcPct val="90000"/>
              </a:lnSpc>
              <a:spcBef>
                <a:spcPct val="0"/>
              </a:spcBef>
              <a:spcAft>
                <a:spcPct val="35000"/>
              </a:spcAft>
            </a:pPr>
            <a:r>
              <a:rPr lang="ru-RU" sz="1000" kern="1200"/>
              <a:t>НАЗАД В ГЛАВНОЕ МЕНЮ</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47625</xdr:colOff>
      <xdr:row>0</xdr:row>
      <xdr:rowOff>0</xdr:rowOff>
    </xdr:from>
    <xdr:to>
      <xdr:col>0</xdr:col>
      <xdr:colOff>1619250</xdr:colOff>
      <xdr:row>0</xdr:row>
      <xdr:rowOff>280988</xdr:rowOff>
    </xdr:to>
    <xdr:graphicFrame macro="">
      <xdr:nvGraphicFramePr>
        <xdr:cNvPr id="2" name="Схема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0</xdr:col>
      <xdr:colOff>47625</xdr:colOff>
      <xdr:row>0</xdr:row>
      <xdr:rowOff>0</xdr:rowOff>
    </xdr:from>
    <xdr:to>
      <xdr:col>0</xdr:col>
      <xdr:colOff>1619250</xdr:colOff>
      <xdr:row>0</xdr:row>
      <xdr:rowOff>280988</xdr:rowOff>
    </xdr:to>
    <xdr:graphicFrame macro="">
      <xdr:nvGraphicFramePr>
        <xdr:cNvPr id="3" name="Схема 2"/>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 r:lo="rId7" r:qs="rId8" r:cs="rId9"/>
        </a:graphicData>
      </a:graphic>
    </xdr:graphicFrame>
    <xdr:clientData/>
  </xdr:twoCellAnchor>
  <xdr:twoCellAnchor>
    <xdr:from>
      <xdr:col>0</xdr:col>
      <xdr:colOff>38100</xdr:colOff>
      <xdr:row>0</xdr:row>
      <xdr:rowOff>19050</xdr:rowOff>
    </xdr:from>
    <xdr:to>
      <xdr:col>0</xdr:col>
      <xdr:colOff>1609725</xdr:colOff>
      <xdr:row>1</xdr:row>
      <xdr:rowOff>0</xdr:rowOff>
    </xdr:to>
    <xdr:grpSp>
      <xdr:nvGrpSpPr>
        <xdr:cNvPr id="4" name="Группа 3"/>
        <xdr:cNvGrpSpPr/>
      </xdr:nvGrpSpPr>
      <xdr:grpSpPr>
        <a:xfrm>
          <a:off x="38100" y="19050"/>
          <a:ext cx="1571625" cy="276225"/>
          <a:chOff x="0" y="0"/>
          <a:chExt cx="1571625" cy="262080"/>
        </a:xfrm>
      </xdr:grpSpPr>
      <xdr:sp macro="" textlink="">
        <xdr:nvSpPr>
          <xdr:cNvPr id="5" name="Скругленный прямоугольник 4">
            <a:hlinkClick xmlns:r="http://schemas.openxmlformats.org/officeDocument/2006/relationships" r:id="rId11"/>
          </xdr:cNvPr>
          <xdr:cNvSpPr/>
        </xdr:nvSpPr>
        <xdr:spPr>
          <a:xfrm>
            <a:off x="0" y="0"/>
            <a:ext cx="1571625" cy="262080"/>
          </a:xfrm>
          <a:prstGeom prst="roundRect">
            <a:avLst/>
          </a:pr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6" name="Скругленный прямоугольник 4">
            <a:hlinkClick xmlns:r="http://schemas.openxmlformats.org/officeDocument/2006/relationships" r:id="rId11"/>
          </xdr:cNvPr>
          <xdr:cNvSpPr/>
        </xdr:nvSpPr>
        <xdr:spPr>
          <a:xfrm>
            <a:off x="12794" y="12794"/>
            <a:ext cx="1546037" cy="236492"/>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38100" tIns="38100" rIns="38100" bIns="38100" numCol="1" spcCol="1270" anchor="ctr" anchorCtr="0">
            <a:noAutofit/>
          </a:bodyPr>
          <a:lstStyle/>
          <a:p>
            <a:pPr lvl="0" algn="l" defTabSz="444500">
              <a:lnSpc>
                <a:spcPct val="90000"/>
              </a:lnSpc>
              <a:spcBef>
                <a:spcPct val="0"/>
              </a:spcBef>
              <a:spcAft>
                <a:spcPct val="35000"/>
              </a:spcAft>
            </a:pPr>
            <a:r>
              <a:rPr lang="ru-RU" sz="1000" kern="1200"/>
              <a:t>НАЗАД В ГЛАВНОЕ МЕНЮ</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47625</xdr:colOff>
      <xdr:row>0</xdr:row>
      <xdr:rowOff>0</xdr:rowOff>
    </xdr:from>
    <xdr:to>
      <xdr:col>0</xdr:col>
      <xdr:colOff>1619250</xdr:colOff>
      <xdr:row>0</xdr:row>
      <xdr:rowOff>280988</xdr:rowOff>
    </xdr:to>
    <xdr:graphicFrame macro="">
      <xdr:nvGraphicFramePr>
        <xdr:cNvPr id="2" name="Схема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0</xdr:col>
      <xdr:colOff>47625</xdr:colOff>
      <xdr:row>0</xdr:row>
      <xdr:rowOff>0</xdr:rowOff>
    </xdr:from>
    <xdr:to>
      <xdr:col>0</xdr:col>
      <xdr:colOff>1619250</xdr:colOff>
      <xdr:row>0</xdr:row>
      <xdr:rowOff>280988</xdr:rowOff>
    </xdr:to>
    <xdr:graphicFrame macro="">
      <xdr:nvGraphicFramePr>
        <xdr:cNvPr id="3" name="Схема 2"/>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 r:lo="rId7" r:qs="rId8" r:cs="rId9"/>
        </a:graphicData>
      </a:graphic>
    </xdr:graphicFrame>
    <xdr:clientData/>
  </xdr:twoCellAnchor>
  <xdr:twoCellAnchor>
    <xdr:from>
      <xdr:col>0</xdr:col>
      <xdr:colOff>38100</xdr:colOff>
      <xdr:row>0</xdr:row>
      <xdr:rowOff>19050</xdr:rowOff>
    </xdr:from>
    <xdr:to>
      <xdr:col>0</xdr:col>
      <xdr:colOff>1609725</xdr:colOff>
      <xdr:row>1</xdr:row>
      <xdr:rowOff>0</xdr:rowOff>
    </xdr:to>
    <xdr:grpSp>
      <xdr:nvGrpSpPr>
        <xdr:cNvPr id="4" name="Группа 3"/>
        <xdr:cNvGrpSpPr/>
      </xdr:nvGrpSpPr>
      <xdr:grpSpPr>
        <a:xfrm>
          <a:off x="38100" y="19050"/>
          <a:ext cx="1571625" cy="276225"/>
          <a:chOff x="0" y="0"/>
          <a:chExt cx="1571625" cy="262080"/>
        </a:xfrm>
      </xdr:grpSpPr>
      <xdr:sp macro="" textlink="">
        <xdr:nvSpPr>
          <xdr:cNvPr id="5" name="Скругленный прямоугольник 4">
            <a:hlinkClick xmlns:r="http://schemas.openxmlformats.org/officeDocument/2006/relationships" r:id="rId11"/>
          </xdr:cNvPr>
          <xdr:cNvSpPr/>
        </xdr:nvSpPr>
        <xdr:spPr>
          <a:xfrm>
            <a:off x="0" y="0"/>
            <a:ext cx="1571625" cy="262080"/>
          </a:xfrm>
          <a:prstGeom prst="roundRect">
            <a:avLst/>
          </a:pr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6" name="Скругленный прямоугольник 4">
            <a:hlinkClick xmlns:r="http://schemas.openxmlformats.org/officeDocument/2006/relationships" r:id="rId11"/>
          </xdr:cNvPr>
          <xdr:cNvSpPr/>
        </xdr:nvSpPr>
        <xdr:spPr>
          <a:xfrm>
            <a:off x="12794" y="12794"/>
            <a:ext cx="1546037" cy="236492"/>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38100" tIns="38100" rIns="38100" bIns="38100" numCol="1" spcCol="1270" anchor="ctr" anchorCtr="0">
            <a:noAutofit/>
          </a:bodyPr>
          <a:lstStyle/>
          <a:p>
            <a:pPr lvl="0" algn="l" defTabSz="444500">
              <a:lnSpc>
                <a:spcPct val="90000"/>
              </a:lnSpc>
              <a:spcBef>
                <a:spcPct val="0"/>
              </a:spcBef>
              <a:spcAft>
                <a:spcPct val="35000"/>
              </a:spcAft>
            </a:pPr>
            <a:r>
              <a:rPr lang="ru-RU" sz="1000" kern="1200"/>
              <a:t>НАЗАД В ГЛАВНОЕ МЕНЮ</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47625</xdr:colOff>
      <xdr:row>0</xdr:row>
      <xdr:rowOff>0</xdr:rowOff>
    </xdr:from>
    <xdr:to>
      <xdr:col>0</xdr:col>
      <xdr:colOff>1619250</xdr:colOff>
      <xdr:row>0</xdr:row>
      <xdr:rowOff>280988</xdr:rowOff>
    </xdr:to>
    <xdr:graphicFrame macro="">
      <xdr:nvGraphicFramePr>
        <xdr:cNvPr id="3" name="Схема 2"/>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0</xdr:col>
      <xdr:colOff>47625</xdr:colOff>
      <xdr:row>0</xdr:row>
      <xdr:rowOff>0</xdr:rowOff>
    </xdr:from>
    <xdr:to>
      <xdr:col>0</xdr:col>
      <xdr:colOff>1619250</xdr:colOff>
      <xdr:row>0</xdr:row>
      <xdr:rowOff>280988</xdr:rowOff>
    </xdr:to>
    <xdr:graphicFrame macro="">
      <xdr:nvGraphicFramePr>
        <xdr:cNvPr id="4" name="Схема 3"/>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 r:lo="rId7" r:qs="rId8" r:cs="rId9"/>
        </a:graphicData>
      </a:graphic>
    </xdr:graphicFrame>
    <xdr:clientData/>
  </xdr:twoCellAnchor>
  <xdr:twoCellAnchor>
    <xdr:from>
      <xdr:col>0</xdr:col>
      <xdr:colOff>38100</xdr:colOff>
      <xdr:row>0</xdr:row>
      <xdr:rowOff>19050</xdr:rowOff>
    </xdr:from>
    <xdr:to>
      <xdr:col>0</xdr:col>
      <xdr:colOff>1609725</xdr:colOff>
      <xdr:row>1</xdr:row>
      <xdr:rowOff>0</xdr:rowOff>
    </xdr:to>
    <xdr:grpSp>
      <xdr:nvGrpSpPr>
        <xdr:cNvPr id="5" name="Группа 4"/>
        <xdr:cNvGrpSpPr/>
      </xdr:nvGrpSpPr>
      <xdr:grpSpPr>
        <a:xfrm>
          <a:off x="38100" y="19050"/>
          <a:ext cx="1571625" cy="276225"/>
          <a:chOff x="0" y="0"/>
          <a:chExt cx="1571625" cy="262080"/>
        </a:xfrm>
      </xdr:grpSpPr>
      <xdr:sp macro="" textlink="">
        <xdr:nvSpPr>
          <xdr:cNvPr id="6" name="Скругленный прямоугольник 5">
            <a:hlinkClick xmlns:r="http://schemas.openxmlformats.org/officeDocument/2006/relationships" r:id="rId11"/>
          </xdr:cNvPr>
          <xdr:cNvSpPr/>
        </xdr:nvSpPr>
        <xdr:spPr>
          <a:xfrm>
            <a:off x="0" y="0"/>
            <a:ext cx="1571625" cy="262080"/>
          </a:xfrm>
          <a:prstGeom prst="roundRect">
            <a:avLst/>
          </a:pr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7" name="Скругленный прямоугольник 4">
            <a:hlinkClick xmlns:r="http://schemas.openxmlformats.org/officeDocument/2006/relationships" r:id="rId11"/>
          </xdr:cNvPr>
          <xdr:cNvSpPr/>
        </xdr:nvSpPr>
        <xdr:spPr>
          <a:xfrm>
            <a:off x="12794" y="12794"/>
            <a:ext cx="1546037" cy="236492"/>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38100" tIns="38100" rIns="38100" bIns="38100" numCol="1" spcCol="1270" anchor="ctr" anchorCtr="0">
            <a:noAutofit/>
          </a:bodyPr>
          <a:lstStyle/>
          <a:p>
            <a:pPr lvl="0" algn="l" defTabSz="444500">
              <a:lnSpc>
                <a:spcPct val="90000"/>
              </a:lnSpc>
              <a:spcBef>
                <a:spcPct val="0"/>
              </a:spcBef>
              <a:spcAft>
                <a:spcPct val="35000"/>
              </a:spcAft>
            </a:pPr>
            <a:r>
              <a:rPr lang="ru-RU" sz="1000" kern="1200"/>
              <a:t>НАЗАД В ГЛАВНОЕ МЕНЮ</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47625</xdr:colOff>
      <xdr:row>0</xdr:row>
      <xdr:rowOff>0</xdr:rowOff>
    </xdr:from>
    <xdr:to>
      <xdr:col>0</xdr:col>
      <xdr:colOff>1619250</xdr:colOff>
      <xdr:row>0</xdr:row>
      <xdr:rowOff>280988</xdr:rowOff>
    </xdr:to>
    <xdr:graphicFrame macro="">
      <xdr:nvGraphicFramePr>
        <xdr:cNvPr id="2" name="Схема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0</xdr:col>
      <xdr:colOff>47625</xdr:colOff>
      <xdr:row>0</xdr:row>
      <xdr:rowOff>0</xdr:rowOff>
    </xdr:from>
    <xdr:to>
      <xdr:col>0</xdr:col>
      <xdr:colOff>1619250</xdr:colOff>
      <xdr:row>0</xdr:row>
      <xdr:rowOff>280988</xdr:rowOff>
    </xdr:to>
    <xdr:graphicFrame macro="">
      <xdr:nvGraphicFramePr>
        <xdr:cNvPr id="3" name="Схема 2"/>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 r:lo="rId7" r:qs="rId8" r:cs="rId9"/>
        </a:graphicData>
      </a:graphic>
    </xdr:graphicFrame>
    <xdr:clientData/>
  </xdr:twoCellAnchor>
  <xdr:twoCellAnchor>
    <xdr:from>
      <xdr:col>0</xdr:col>
      <xdr:colOff>38100</xdr:colOff>
      <xdr:row>0</xdr:row>
      <xdr:rowOff>19050</xdr:rowOff>
    </xdr:from>
    <xdr:to>
      <xdr:col>0</xdr:col>
      <xdr:colOff>1609725</xdr:colOff>
      <xdr:row>1</xdr:row>
      <xdr:rowOff>0</xdr:rowOff>
    </xdr:to>
    <xdr:grpSp>
      <xdr:nvGrpSpPr>
        <xdr:cNvPr id="4" name="Группа 3"/>
        <xdr:cNvGrpSpPr/>
      </xdr:nvGrpSpPr>
      <xdr:grpSpPr>
        <a:xfrm>
          <a:off x="38100" y="19050"/>
          <a:ext cx="1571625" cy="276225"/>
          <a:chOff x="0" y="0"/>
          <a:chExt cx="1571625" cy="262080"/>
        </a:xfrm>
      </xdr:grpSpPr>
      <xdr:sp macro="" textlink="">
        <xdr:nvSpPr>
          <xdr:cNvPr id="5" name="Скругленный прямоугольник 4">
            <a:hlinkClick xmlns:r="http://schemas.openxmlformats.org/officeDocument/2006/relationships" r:id="rId11"/>
          </xdr:cNvPr>
          <xdr:cNvSpPr/>
        </xdr:nvSpPr>
        <xdr:spPr>
          <a:xfrm>
            <a:off x="0" y="0"/>
            <a:ext cx="1571625" cy="262080"/>
          </a:xfrm>
          <a:prstGeom prst="roundRect">
            <a:avLst/>
          </a:pr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6" name="Скругленный прямоугольник 4">
            <a:hlinkClick xmlns:r="http://schemas.openxmlformats.org/officeDocument/2006/relationships" r:id="rId11"/>
          </xdr:cNvPr>
          <xdr:cNvSpPr/>
        </xdr:nvSpPr>
        <xdr:spPr>
          <a:xfrm>
            <a:off x="12794" y="12794"/>
            <a:ext cx="1546037" cy="236492"/>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38100" tIns="38100" rIns="38100" bIns="38100" numCol="1" spcCol="1270" anchor="ctr" anchorCtr="0">
            <a:noAutofit/>
          </a:bodyPr>
          <a:lstStyle/>
          <a:p>
            <a:pPr lvl="0" algn="l" defTabSz="444500">
              <a:lnSpc>
                <a:spcPct val="90000"/>
              </a:lnSpc>
              <a:spcBef>
                <a:spcPct val="0"/>
              </a:spcBef>
              <a:spcAft>
                <a:spcPct val="35000"/>
              </a:spcAft>
            </a:pPr>
            <a:r>
              <a:rPr lang="ru-RU" sz="1000" kern="1200"/>
              <a:t>НАЗАД В ГЛАВНОЕ МЕНЮ</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47625</xdr:colOff>
      <xdr:row>0</xdr:row>
      <xdr:rowOff>0</xdr:rowOff>
    </xdr:from>
    <xdr:to>
      <xdr:col>0</xdr:col>
      <xdr:colOff>1619250</xdr:colOff>
      <xdr:row>0</xdr:row>
      <xdr:rowOff>280988</xdr:rowOff>
    </xdr:to>
    <xdr:graphicFrame macro="">
      <xdr:nvGraphicFramePr>
        <xdr:cNvPr id="2" name="Схема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0</xdr:col>
      <xdr:colOff>47625</xdr:colOff>
      <xdr:row>0</xdr:row>
      <xdr:rowOff>0</xdr:rowOff>
    </xdr:from>
    <xdr:to>
      <xdr:col>0</xdr:col>
      <xdr:colOff>1619250</xdr:colOff>
      <xdr:row>0</xdr:row>
      <xdr:rowOff>280988</xdr:rowOff>
    </xdr:to>
    <xdr:graphicFrame macro="">
      <xdr:nvGraphicFramePr>
        <xdr:cNvPr id="3" name="Схема 2"/>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 r:lo="rId7" r:qs="rId8" r:cs="rId9"/>
        </a:graphicData>
      </a:graphic>
    </xdr:graphicFrame>
    <xdr:clientData/>
  </xdr:twoCellAnchor>
  <xdr:twoCellAnchor>
    <xdr:from>
      <xdr:col>0</xdr:col>
      <xdr:colOff>38100</xdr:colOff>
      <xdr:row>0</xdr:row>
      <xdr:rowOff>19050</xdr:rowOff>
    </xdr:from>
    <xdr:to>
      <xdr:col>0</xdr:col>
      <xdr:colOff>1609725</xdr:colOff>
      <xdr:row>1</xdr:row>
      <xdr:rowOff>0</xdr:rowOff>
    </xdr:to>
    <xdr:grpSp>
      <xdr:nvGrpSpPr>
        <xdr:cNvPr id="4" name="Группа 3"/>
        <xdr:cNvGrpSpPr/>
      </xdr:nvGrpSpPr>
      <xdr:grpSpPr>
        <a:xfrm>
          <a:off x="38100" y="19050"/>
          <a:ext cx="1571625" cy="276225"/>
          <a:chOff x="0" y="0"/>
          <a:chExt cx="1571625" cy="262080"/>
        </a:xfrm>
      </xdr:grpSpPr>
      <xdr:sp macro="" textlink="">
        <xdr:nvSpPr>
          <xdr:cNvPr id="5" name="Скругленный прямоугольник 4">
            <a:hlinkClick xmlns:r="http://schemas.openxmlformats.org/officeDocument/2006/relationships" r:id="rId11"/>
          </xdr:cNvPr>
          <xdr:cNvSpPr/>
        </xdr:nvSpPr>
        <xdr:spPr>
          <a:xfrm>
            <a:off x="0" y="0"/>
            <a:ext cx="1571625" cy="262080"/>
          </a:xfrm>
          <a:prstGeom prst="roundRect">
            <a:avLst/>
          </a:pr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6" name="Скругленный прямоугольник 4">
            <a:hlinkClick xmlns:r="http://schemas.openxmlformats.org/officeDocument/2006/relationships" r:id="rId11"/>
          </xdr:cNvPr>
          <xdr:cNvSpPr/>
        </xdr:nvSpPr>
        <xdr:spPr>
          <a:xfrm>
            <a:off x="12794" y="12794"/>
            <a:ext cx="1546037" cy="236492"/>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38100" tIns="38100" rIns="38100" bIns="38100" numCol="1" spcCol="1270" anchor="ctr" anchorCtr="0">
            <a:noAutofit/>
          </a:bodyPr>
          <a:lstStyle/>
          <a:p>
            <a:pPr lvl="0" algn="l" defTabSz="444500">
              <a:lnSpc>
                <a:spcPct val="90000"/>
              </a:lnSpc>
              <a:spcBef>
                <a:spcPct val="0"/>
              </a:spcBef>
              <a:spcAft>
                <a:spcPct val="35000"/>
              </a:spcAft>
            </a:pPr>
            <a:r>
              <a:rPr lang="ru-RU" sz="1000" kern="1200"/>
              <a:t>НАЗАД В ГЛАВНОЕ МЕНЮ</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47625</xdr:colOff>
      <xdr:row>0</xdr:row>
      <xdr:rowOff>0</xdr:rowOff>
    </xdr:from>
    <xdr:to>
      <xdr:col>0</xdr:col>
      <xdr:colOff>1619250</xdr:colOff>
      <xdr:row>0</xdr:row>
      <xdr:rowOff>280988</xdr:rowOff>
    </xdr:to>
    <xdr:graphicFrame macro="">
      <xdr:nvGraphicFramePr>
        <xdr:cNvPr id="2" name="Схема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0</xdr:col>
      <xdr:colOff>47625</xdr:colOff>
      <xdr:row>0</xdr:row>
      <xdr:rowOff>0</xdr:rowOff>
    </xdr:from>
    <xdr:to>
      <xdr:col>0</xdr:col>
      <xdr:colOff>1619250</xdr:colOff>
      <xdr:row>0</xdr:row>
      <xdr:rowOff>280988</xdr:rowOff>
    </xdr:to>
    <xdr:graphicFrame macro="">
      <xdr:nvGraphicFramePr>
        <xdr:cNvPr id="3" name="Схема 2"/>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 r:lo="rId7" r:qs="rId8" r:cs="rId9"/>
        </a:graphicData>
      </a:graphic>
    </xdr:graphicFrame>
    <xdr:clientData/>
  </xdr:twoCellAnchor>
  <xdr:twoCellAnchor>
    <xdr:from>
      <xdr:col>0</xdr:col>
      <xdr:colOff>38100</xdr:colOff>
      <xdr:row>0</xdr:row>
      <xdr:rowOff>19050</xdr:rowOff>
    </xdr:from>
    <xdr:to>
      <xdr:col>0</xdr:col>
      <xdr:colOff>1609725</xdr:colOff>
      <xdr:row>1</xdr:row>
      <xdr:rowOff>0</xdr:rowOff>
    </xdr:to>
    <xdr:grpSp>
      <xdr:nvGrpSpPr>
        <xdr:cNvPr id="4" name="Группа 3"/>
        <xdr:cNvGrpSpPr/>
      </xdr:nvGrpSpPr>
      <xdr:grpSpPr>
        <a:xfrm>
          <a:off x="38100" y="19050"/>
          <a:ext cx="1571625" cy="276225"/>
          <a:chOff x="0" y="0"/>
          <a:chExt cx="1571625" cy="262080"/>
        </a:xfrm>
      </xdr:grpSpPr>
      <xdr:sp macro="" textlink="">
        <xdr:nvSpPr>
          <xdr:cNvPr id="5" name="Скругленный прямоугольник 4">
            <a:hlinkClick xmlns:r="http://schemas.openxmlformats.org/officeDocument/2006/relationships" r:id="rId11"/>
          </xdr:cNvPr>
          <xdr:cNvSpPr/>
        </xdr:nvSpPr>
        <xdr:spPr>
          <a:xfrm>
            <a:off x="0" y="0"/>
            <a:ext cx="1571625" cy="262080"/>
          </a:xfrm>
          <a:prstGeom prst="roundRect">
            <a:avLst/>
          </a:pr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6" name="Скругленный прямоугольник 4">
            <a:hlinkClick xmlns:r="http://schemas.openxmlformats.org/officeDocument/2006/relationships" r:id="rId11"/>
          </xdr:cNvPr>
          <xdr:cNvSpPr/>
        </xdr:nvSpPr>
        <xdr:spPr>
          <a:xfrm>
            <a:off x="12794" y="12794"/>
            <a:ext cx="1546037" cy="236492"/>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38100" tIns="38100" rIns="38100" bIns="38100" numCol="1" spcCol="1270" anchor="ctr" anchorCtr="0">
            <a:noAutofit/>
          </a:bodyPr>
          <a:lstStyle/>
          <a:p>
            <a:pPr lvl="0" algn="l" defTabSz="444500">
              <a:lnSpc>
                <a:spcPct val="90000"/>
              </a:lnSpc>
              <a:spcBef>
                <a:spcPct val="0"/>
              </a:spcBef>
              <a:spcAft>
                <a:spcPct val="35000"/>
              </a:spcAft>
            </a:pPr>
            <a:r>
              <a:rPr lang="ru-RU" sz="1000" kern="1200"/>
              <a:t>НАЗАД В ГЛАВНОЕ МЕНЮ</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1057;&#1084;&#1077;&#1090;&#1085;&#1099;&#1081;%20&#1086;&#1090;&#1076;&#1077;&#1083;/&#1050;&#1086;&#1084;&#1084;&#1077;&#1088;&#1095;&#1077;&#1089;&#1082;&#1080;&#1077;%20&#1087;&#1088;&#1077;&#1076;&#1083;&#1086;&#1078;&#1077;&#1085;&#1080;&#1103;/&#1057;&#1084;&#1077;&#1090;&#1072;%20&#1085;&#1072;%20&#1052;&#1047;%20220&#1095;&#1077;&#1083;%20&#1074;%20&#1075;.&#1040;&#1088;&#1093;&#1072;&#1085;&#1075;&#1077;&#1083;&#1100;&#1089;&#1082;,%20&#1071;&#1084;&#1072;&#1083;%20&#1057;&#1055;&#1043;/&#1057;&#1084;&#1077;&#1090;&#1072;%20&#1085;&#1072;%20&#1052;&#1047;%20220&#1095;&#1077;&#1083;%20&#1074;%20&#1075;.&#1040;&#1088;&#1093;&#1072;&#1085;&#1075;&#1077;&#1083;&#1100;&#1089;&#1082;,%20&#1071;&#1084;&#1072;&#1083;%20&#1057;&#1055;&#104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1.&#1057;&#1084;&#1077;&#1090;&#1085;&#1099;&#1081;%20&#1086;&#1090;&#1076;&#1077;&#1083;\&#1050;&#1086;&#1084;&#1084;&#1077;&#1088;&#1095;&#1077;&#1089;&#1082;&#1080;&#1077;%20&#1087;&#1088;&#1077;&#1076;&#1083;&#1086;&#1078;&#1077;&#1085;&#1080;&#1103;\&#1057;&#1084;&#1077;&#1090;&#1072;%20&#1085;&#1072;%20&#1052;&#1047;%20220&#1095;&#1077;&#1083;%20&#1074;%20&#1075;.&#1040;&#1088;&#1093;&#1072;&#1085;&#1075;&#1077;&#1083;&#1100;&#1089;&#1082;,%20&#1071;&#1084;&#1072;&#1083;%20&#1057;&#1055;&#1043;\&#1057;&#1084;&#1077;&#1090;&#1072;%20&#1085;&#1072;%20&#1052;&#1047;%20220&#1095;&#1077;&#1083;%20&#1074;%20&#1075;.&#1040;&#1088;&#1093;&#1072;&#1085;&#1075;&#1077;&#1083;&#1100;&#1089;&#1082;,%20&#1071;&#1084;&#1072;&#1083;%20&#1057;&#1055;&#104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1057;&#1084;&#1077;&#1090;&#1085;&#1099;&#1081;%20&#1086;&#1090;&#1076;&#1077;&#1083;/&#1050;&#1086;&#1084;&#1084;&#1077;&#1088;&#1095;&#1077;&#1089;&#1082;&#1080;&#1077;%20&#1087;&#1088;&#1077;&#1076;&#1083;&#1086;&#1078;&#1077;&#1085;&#1080;&#1103;/&#1057;&#1084;&#1077;&#1090;&#1072;%20&#1085;&#1072;%20&#1086;&#1074;&#1086;&#1097;&#1077;&#1093;&#1088;&#1072;&#1085;&#1080;&#1083;&#1080;&#1097;&#1077;%20&#1074;%20&#1061;&#1052;&#1040;&#1054;/&#1057;&#1084;&#1077;&#1090;&#1072;%20&#1085;&#1072;%20&#1086;&#1074;&#1086;&#1097;&#1077;&#1093;&#1088;&#1072;&#1085;&#1080;&#1083;&#1080;&#1097;&#1077;%20&#1074;%20&#1061;&#1052;&#1040;&#105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мета"/>
      <sheetName val="Земляные работы"/>
      <sheetName val="Фундаменты"/>
      <sheetName val="Полы, перекрытия"/>
      <sheetName val="Металлокаркас"/>
      <sheetName val="Наружные стены"/>
      <sheetName val="Кровля"/>
      <sheetName val="Двери"/>
      <sheetName val="Окна"/>
      <sheetName val="Ворота"/>
      <sheetName val="Перегородки"/>
      <sheetName val="Отделка"/>
      <sheetName val="Лестницы, крыльца"/>
      <sheetName val="БУ, отмостка, цоко"/>
      <sheetName val="ЭОМ"/>
      <sheetName val="ОиВ"/>
      <sheetName val="ВиК"/>
      <sheetName val="АПС"/>
      <sheetName val="СКС"/>
      <sheetName val="Прочие"/>
      <sheetName val="Наружные стены и модули"/>
    </sheetNames>
    <definedNames>
      <definedName name="Прайс" refersTo="='Кровля'!$A$1:$C$60" sheetId="6"/>
      <definedName name="Прайс" refersTo="='Отделка'!$A$1:$C$72" sheetId="11"/>
    </definedNames>
    <sheetDataSet>
      <sheetData sheetId="0" refreshError="1">
        <row r="1">
          <cell r="A1" t="str">
            <v>Вахтовый городок - жилой дом на 220чел</v>
          </cell>
        </row>
      </sheetData>
      <sheetData sheetId="1" refreshError="1">
        <row r="1">
          <cell r="A1" t="str">
            <v>-</v>
          </cell>
        </row>
      </sheetData>
      <sheetData sheetId="2" refreshError="1">
        <row r="1">
          <cell r="A1" t="str">
            <v>-</v>
          </cell>
          <cell r="B1" t="str">
            <v>-</v>
          </cell>
          <cell r="C1">
            <v>0</v>
          </cell>
        </row>
        <row r="2">
          <cell r="A2" t="str">
            <v>Бетон В 20</v>
          </cell>
          <cell r="B2" t="str">
            <v>м3</v>
          </cell>
          <cell r="C2">
            <v>4000</v>
          </cell>
        </row>
        <row r="3">
          <cell r="A3" t="str">
            <v>Арматура</v>
          </cell>
          <cell r="B3" t="str">
            <v>т</v>
          </cell>
          <cell r="C3">
            <v>28000</v>
          </cell>
        </row>
        <row r="4">
          <cell r="A4" t="str">
            <v>Закладные детали, болты и прочее</v>
          </cell>
          <cell r="B4" t="str">
            <v>т</v>
          </cell>
          <cell r="C4">
            <v>50000</v>
          </cell>
        </row>
        <row r="5">
          <cell r="A5" t="str">
            <v>Устройство ж/б конструкций</v>
          </cell>
          <cell r="B5" t="str">
            <v>м3</v>
          </cell>
          <cell r="C5">
            <v>2500</v>
          </cell>
        </row>
        <row r="6">
          <cell r="A6" t="str">
            <v>Изготовление арматурных сеток и каркасов</v>
          </cell>
          <cell r="B6" t="str">
            <v>тн</v>
          </cell>
          <cell r="C6">
            <v>9000</v>
          </cell>
        </row>
        <row r="7">
          <cell r="A7" t="str">
            <v>Опалубка и прочие материалы</v>
          </cell>
          <cell r="B7" t="str">
            <v>м3</v>
          </cell>
          <cell r="C7">
            <v>500</v>
          </cell>
        </row>
        <row r="8">
          <cell r="A8" t="str">
            <v>Бетон В 20</v>
          </cell>
          <cell r="B8" t="str">
            <v>м3</v>
          </cell>
          <cell r="C8">
            <v>4000</v>
          </cell>
        </row>
        <row r="9">
          <cell r="A9" t="str">
            <v>Арматура</v>
          </cell>
          <cell r="B9" t="str">
            <v>т</v>
          </cell>
          <cell r="C9">
            <v>28000</v>
          </cell>
        </row>
        <row r="10">
          <cell r="A10" t="str">
            <v>Устройство ж/б</v>
          </cell>
          <cell r="B10" t="str">
            <v>м3</v>
          </cell>
          <cell r="C10">
            <v>2500</v>
          </cell>
        </row>
        <row r="11">
          <cell r="A11" t="str">
            <v>Опалубка и прочие материалы</v>
          </cell>
          <cell r="B11" t="str">
            <v>м3</v>
          </cell>
          <cell r="C11">
            <v>500</v>
          </cell>
        </row>
        <row r="12">
          <cell r="A12" t="str">
            <v>Битум для гидроизоляции</v>
          </cell>
          <cell r="B12" t="str">
            <v>т</v>
          </cell>
          <cell r="C12">
            <v>23000</v>
          </cell>
        </row>
        <row r="13">
          <cell r="A13" t="str">
            <v>Гидроизоляция фундаментов, включая фундамент под колонны</v>
          </cell>
          <cell r="B13" t="str">
            <v>м2</v>
          </cell>
          <cell r="C13">
            <v>80</v>
          </cell>
        </row>
        <row r="14">
          <cell r="A14" t="str">
            <v>Утеплитель пенополистирол 100 мм</v>
          </cell>
          <cell r="B14" t="str">
            <v>м3</v>
          </cell>
          <cell r="C14">
            <v>5000</v>
          </cell>
        </row>
        <row r="15">
          <cell r="A15" t="str">
            <v>Устройство утеплителя</v>
          </cell>
          <cell r="B15" t="str">
            <v>м3</v>
          </cell>
          <cell r="C15">
            <v>500</v>
          </cell>
        </row>
        <row r="16">
          <cell r="A16" t="str">
            <v>Бурение скважин диам.100-200мм с погружением обсадной трубы</v>
          </cell>
          <cell r="B16" t="str">
            <v>м</v>
          </cell>
          <cell r="C16">
            <v>2700</v>
          </cell>
        </row>
        <row r="17">
          <cell r="A17" t="str">
            <v>Бурение скважин диам.200-300мм с погружением обсадной трубы</v>
          </cell>
          <cell r="B17" t="str">
            <v>м</v>
          </cell>
          <cell r="C17">
            <v>4500</v>
          </cell>
        </row>
        <row r="18">
          <cell r="A18" t="str">
            <v>Обсадная труба Ду 299х7,5мм</v>
          </cell>
          <cell r="B18" t="str">
            <v>тн</v>
          </cell>
          <cell r="C18">
            <v>63000</v>
          </cell>
        </row>
        <row r="19">
          <cell r="A19" t="str">
            <v>Заполнение полых свай бетоном</v>
          </cell>
          <cell r="B19" t="str">
            <v>м3</v>
          </cell>
          <cell r="C19">
            <v>1500</v>
          </cell>
        </row>
        <row r="20">
          <cell r="A20" t="str">
            <v>Приготовление бетона В15</v>
          </cell>
          <cell r="B20" t="str">
            <v>м3</v>
          </cell>
          <cell r="C20">
            <v>1800</v>
          </cell>
        </row>
        <row r="21">
          <cell r="A21" t="str">
            <v>Цемент М-600</v>
          </cell>
          <cell r="B21" t="str">
            <v>тн</v>
          </cell>
          <cell r="C21">
            <v>3900</v>
          </cell>
        </row>
        <row r="22">
          <cell r="A22" t="str">
            <v>Щебень строительный ( фракция 20-40)</v>
          </cell>
          <cell r="B22" t="str">
            <v>м3</v>
          </cell>
          <cell r="C22">
            <v>730</v>
          </cell>
        </row>
        <row r="23">
          <cell r="A23" t="str">
            <v>Песок</v>
          </cell>
          <cell r="B23" t="str">
            <v>м3</v>
          </cell>
          <cell r="C23">
            <v>680</v>
          </cell>
        </row>
        <row r="24">
          <cell r="A24" t="str">
            <v>Вода</v>
          </cell>
          <cell r="B24" t="str">
            <v>м3</v>
          </cell>
          <cell r="C24">
            <v>11.8</v>
          </cell>
        </row>
        <row r="25">
          <cell r="A25" t="str">
            <v>Антикорозионная защита оголовков свай</v>
          </cell>
          <cell r="B25" t="str">
            <v>м2</v>
          </cell>
          <cell r="C25">
            <v>120</v>
          </cell>
        </row>
        <row r="26">
          <cell r="A26" t="str">
            <v>Грунтовка ГФ-021</v>
          </cell>
          <cell r="B26" t="str">
            <v>кг</v>
          </cell>
          <cell r="C26">
            <v>20</v>
          </cell>
        </row>
        <row r="27">
          <cell r="A27" t="str">
            <v>Мастика "Вектор" 0,25 кг/м2</v>
          </cell>
          <cell r="B27" t="str">
            <v>кг</v>
          </cell>
          <cell r="C27">
            <v>443</v>
          </cell>
        </row>
        <row r="28">
          <cell r="A28" t="str">
            <v>Устройство песчанного основания</v>
          </cell>
          <cell r="B28" t="str">
            <v>м3</v>
          </cell>
          <cell r="C28">
            <v>600</v>
          </cell>
        </row>
        <row r="29">
          <cell r="A29" t="str">
            <v>Устройство стен фундаментов из блоков ФБС</v>
          </cell>
          <cell r="B29" t="str">
            <v>шт</v>
          </cell>
          <cell r="C29">
            <v>450</v>
          </cell>
        </row>
        <row r="30">
          <cell r="A30" t="str">
            <v>Блоки ФБС 24.3.6т</v>
          </cell>
          <cell r="B30" t="str">
            <v>шт</v>
          </cell>
          <cell r="C30">
            <v>1850</v>
          </cell>
        </row>
        <row r="31">
          <cell r="A31" t="str">
            <v>Устройство ж/б конструкций монолитного пояса</v>
          </cell>
          <cell r="B31" t="str">
            <v>м3</v>
          </cell>
          <cell r="C31">
            <v>3000</v>
          </cell>
        </row>
        <row r="32">
          <cell r="A32" t="str">
            <v>Битум для гидроизоляции</v>
          </cell>
          <cell r="B32" t="str">
            <v>т</v>
          </cell>
          <cell r="C32">
            <v>23000</v>
          </cell>
        </row>
        <row r="33">
          <cell r="A33" t="str">
            <v>Буроям</v>
          </cell>
          <cell r="B33" t="str">
            <v>маш/час</v>
          </cell>
          <cell r="C33">
            <v>2000</v>
          </cell>
        </row>
        <row r="34">
          <cell r="A34" t="str">
            <v>Винтовые сваи диам.114мм L=2,5м.</v>
          </cell>
          <cell r="B34" t="str">
            <v>шт</v>
          </cell>
          <cell r="C34">
            <v>5000</v>
          </cell>
        </row>
        <row r="35">
          <cell r="A35" t="str">
            <v>Винтовые сваи диам.114мм L=3,5м.</v>
          </cell>
          <cell r="B35" t="str">
            <v>шт</v>
          </cell>
          <cell r="C35">
            <v>5500</v>
          </cell>
        </row>
        <row r="36">
          <cell r="A36" t="str">
            <v>Винтовые сваи диам.76мм L=2,5м.</v>
          </cell>
          <cell r="B36" t="str">
            <v>шт</v>
          </cell>
          <cell r="C36">
            <v>4100</v>
          </cell>
        </row>
        <row r="37">
          <cell r="A37" t="str">
            <v>Винтовые сваи диам.76мм L=3,5м.</v>
          </cell>
          <cell r="B37" t="str">
            <v>шт</v>
          </cell>
          <cell r="C37">
            <v>4600</v>
          </cell>
        </row>
        <row r="38">
          <cell r="A38" t="str">
            <v>Гидроизоляция фундаментов, включая фундамент под колонны</v>
          </cell>
          <cell r="B38" t="str">
            <v>м2</v>
          </cell>
          <cell r="C38">
            <v>80</v>
          </cell>
        </row>
        <row r="39">
          <cell r="A39" t="str">
            <v>Закладные детали, болты и прочее</v>
          </cell>
          <cell r="B39" t="str">
            <v>т</v>
          </cell>
          <cell r="C39">
            <v>50000</v>
          </cell>
        </row>
        <row r="40">
          <cell r="A40" t="str">
            <v>Опалубка и прочие материалы</v>
          </cell>
          <cell r="B40" t="str">
            <v>м3</v>
          </cell>
          <cell r="C40">
            <v>500</v>
          </cell>
        </row>
        <row r="41">
          <cell r="A41" t="str">
            <v>Опалубка и прочие материалы</v>
          </cell>
          <cell r="B41" t="str">
            <v>м3</v>
          </cell>
          <cell r="C41">
            <v>500</v>
          </cell>
        </row>
        <row r="42">
          <cell r="A42" t="str">
            <v>Устройство ж/б конструкций</v>
          </cell>
          <cell r="B42" t="str">
            <v>м3</v>
          </cell>
          <cell r="C42">
            <v>2500</v>
          </cell>
        </row>
        <row r="43">
          <cell r="A43" t="str">
            <v>Устройство утеплителя</v>
          </cell>
          <cell r="B43" t="str">
            <v>м3</v>
          </cell>
          <cell r="C43">
            <v>500</v>
          </cell>
        </row>
        <row r="44">
          <cell r="A44" t="str">
            <v>Утеплитель пенополистирол 100 мм</v>
          </cell>
          <cell r="B44" t="str">
            <v>м3</v>
          </cell>
          <cell r="C44">
            <v>5000</v>
          </cell>
        </row>
        <row r="45">
          <cell r="A45" t="str">
            <v>Монтаж свай винтовых</v>
          </cell>
          <cell r="B45" t="str">
            <v>шт</v>
          </cell>
          <cell r="C45">
            <v>350</v>
          </cell>
        </row>
        <row r="46">
          <cell r="A46" t="str">
            <v>Монтаж металлоконструкций обвязки огловков свай</v>
          </cell>
          <cell r="B46" t="str">
            <v>тн</v>
          </cell>
          <cell r="C46">
            <v>9000</v>
          </cell>
        </row>
        <row r="47">
          <cell r="A47" t="str">
            <v>Металлоконструкции обвязки оголовков свай из швеллера 20П</v>
          </cell>
          <cell r="B47" t="str">
            <v>тн</v>
          </cell>
          <cell r="C47">
            <v>33500</v>
          </cell>
        </row>
        <row r="48">
          <cell r="A48">
            <v>0</v>
          </cell>
          <cell r="B48">
            <v>0</v>
          </cell>
          <cell r="C48">
            <v>0</v>
          </cell>
        </row>
        <row r="49">
          <cell r="A49">
            <v>0</v>
          </cell>
          <cell r="B49">
            <v>0</v>
          </cell>
          <cell r="C49">
            <v>0</v>
          </cell>
        </row>
        <row r="50">
          <cell r="A50">
            <v>0</v>
          </cell>
          <cell r="B50">
            <v>0</v>
          </cell>
          <cell r="C50">
            <v>0</v>
          </cell>
        </row>
        <row r="51">
          <cell r="A51">
            <v>0</v>
          </cell>
          <cell r="B51">
            <v>0</v>
          </cell>
          <cell r="C51">
            <v>0</v>
          </cell>
        </row>
        <row r="52">
          <cell r="A52">
            <v>0</v>
          </cell>
          <cell r="B52">
            <v>0</v>
          </cell>
          <cell r="C52">
            <v>0</v>
          </cell>
        </row>
        <row r="53">
          <cell r="A53">
            <v>0</v>
          </cell>
          <cell r="B53">
            <v>0</v>
          </cell>
          <cell r="C53">
            <v>0</v>
          </cell>
        </row>
        <row r="54">
          <cell r="A54">
            <v>0</v>
          </cell>
          <cell r="B54">
            <v>0</v>
          </cell>
          <cell r="C54">
            <v>0</v>
          </cell>
        </row>
        <row r="55">
          <cell r="A55">
            <v>0</v>
          </cell>
          <cell r="B55">
            <v>0</v>
          </cell>
          <cell r="C55">
            <v>0</v>
          </cell>
        </row>
        <row r="56">
          <cell r="A56">
            <v>0</v>
          </cell>
          <cell r="B56">
            <v>0</v>
          </cell>
          <cell r="C56">
            <v>0</v>
          </cell>
        </row>
      </sheetData>
      <sheetData sheetId="3" refreshError="1">
        <row r="1">
          <cell r="A1" t="str">
            <v>-</v>
          </cell>
        </row>
      </sheetData>
      <sheetData sheetId="4" refreshError="1">
        <row r="1">
          <cell r="A1" t="str">
            <v>-</v>
          </cell>
        </row>
      </sheetData>
      <sheetData sheetId="5" refreshError="1"/>
      <sheetData sheetId="6" refreshError="1">
        <row r="1">
          <cell r="A1" t="str">
            <v>-</v>
          </cell>
          <cell r="B1" t="str">
            <v>-</v>
          </cell>
          <cell r="C1">
            <v>0</v>
          </cell>
        </row>
        <row r="2">
          <cell r="A2" t="str">
            <v>Сэндвич-панели б=100 мм</v>
          </cell>
          <cell r="B2" t="str">
            <v>м2</v>
          </cell>
          <cell r="C2">
            <v>1100</v>
          </cell>
        </row>
        <row r="3">
          <cell r="A3" t="str">
            <v>Сэндвич-панели б=150 мм</v>
          </cell>
          <cell r="B3" t="str">
            <v>м2</v>
          </cell>
          <cell r="C3">
            <v>1300</v>
          </cell>
        </row>
        <row r="4">
          <cell r="A4" t="str">
            <v>Сэндвич-панели б=200 мм</v>
          </cell>
          <cell r="B4" t="str">
            <v>м2</v>
          </cell>
          <cell r="C4">
            <v>1500</v>
          </cell>
        </row>
        <row r="5">
          <cell r="A5" t="str">
            <v>Сэндвич-панели б=250 мм</v>
          </cell>
          <cell r="B5" t="str">
            <v>м2</v>
          </cell>
          <cell r="C5">
            <v>1800</v>
          </cell>
        </row>
        <row r="6">
          <cell r="A6" t="str">
            <v>Крепеж, доборные, пена и тд</v>
          </cell>
          <cell r="B6" t="str">
            <v>компл</v>
          </cell>
          <cell r="C6">
            <v>190</v>
          </cell>
        </row>
        <row r="7">
          <cell r="A7" t="str">
            <v>Монтаж сендвич-панелей кровельных</v>
          </cell>
          <cell r="B7" t="str">
            <v>м2</v>
          </cell>
          <cell r="C7">
            <v>180</v>
          </cell>
        </row>
        <row r="8">
          <cell r="A8" t="str">
            <v>Монтаж кровли из металлочерепицы</v>
          </cell>
          <cell r="B8" t="str">
            <v>м2</v>
          </cell>
          <cell r="C8">
            <v>165</v>
          </cell>
        </row>
        <row r="9">
          <cell r="A9" t="str">
            <v>Металлочерепица б=0,7мм</v>
          </cell>
          <cell r="B9" t="str">
            <v>м2</v>
          </cell>
          <cell r="C9">
            <v>265</v>
          </cell>
        </row>
        <row r="10">
          <cell r="A10" t="str">
            <v>Монтаж обрешётки кровли из доски б=25мм с прозорами</v>
          </cell>
          <cell r="B10" t="str">
            <v>м2</v>
          </cell>
          <cell r="C10">
            <v>80</v>
          </cell>
        </row>
        <row r="11">
          <cell r="A11" t="str">
            <v>Доска б=25мм обработанная огнезащитным составом</v>
          </cell>
          <cell r="B11" t="str">
            <v>м3</v>
          </cell>
          <cell r="C11">
            <v>9200</v>
          </cell>
        </row>
        <row r="12">
          <cell r="A12" t="str">
            <v>Установка кровельного ограждения</v>
          </cell>
          <cell r="B12" t="str">
            <v>м</v>
          </cell>
          <cell r="C12">
            <v>80</v>
          </cell>
        </row>
        <row r="13">
          <cell r="A13" t="str">
            <v>Ограждение кровли</v>
          </cell>
          <cell r="B13" t="str">
            <v>м</v>
          </cell>
          <cell r="C13">
            <v>350</v>
          </cell>
        </row>
        <row r="14">
          <cell r="A14" t="str">
            <v>Монтаж водостока</v>
          </cell>
          <cell r="B14" t="str">
            <v>м</v>
          </cell>
          <cell r="C14">
            <v>150</v>
          </cell>
        </row>
        <row r="15">
          <cell r="A15" t="str">
            <v>Жёлоб водосточный, труба, крепёж</v>
          </cell>
          <cell r="B15" t="str">
            <v>м</v>
          </cell>
          <cell r="C15">
            <v>300</v>
          </cell>
        </row>
        <row r="16">
          <cell r="A16" t="str">
            <v>Установка водосточных воронок</v>
          </cell>
          <cell r="B16" t="str">
            <v>шт</v>
          </cell>
          <cell r="C16">
            <v>250</v>
          </cell>
        </row>
        <row r="17">
          <cell r="A17" t="str">
            <v>Воронка водосточная</v>
          </cell>
          <cell r="B17" t="str">
            <v>шт</v>
          </cell>
          <cell r="C17">
            <v>360</v>
          </cell>
        </row>
        <row r="18">
          <cell r="A18" t="str">
            <v>Монтаж конькового нащельника</v>
          </cell>
          <cell r="B18" t="str">
            <v>м</v>
          </cell>
          <cell r="C18">
            <v>40</v>
          </cell>
        </row>
        <row r="19">
          <cell r="A19" t="str">
            <v>Подшиф свеса перфорированной планкой</v>
          </cell>
          <cell r="B19" t="str">
            <v>м2</v>
          </cell>
          <cell r="C19">
            <v>180</v>
          </cell>
        </row>
        <row r="20">
          <cell r="A20" t="str">
            <v>Перфорированная планка Софит Snow Bird</v>
          </cell>
          <cell r="B20" t="str">
            <v>м2</v>
          </cell>
          <cell r="C20">
            <v>353</v>
          </cell>
        </row>
        <row r="21">
          <cell r="A21" t="str">
            <v>Устройство гидро-пароизоляции прокладочной</v>
          </cell>
          <cell r="B21" t="str">
            <v>м2</v>
          </cell>
          <cell r="C21">
            <v>45</v>
          </cell>
        </row>
        <row r="22">
          <cell r="A22" t="str">
            <v>ИЗОСПАН (гидро-пароизоляция)</v>
          </cell>
          <cell r="B22" t="str">
            <v>м2</v>
          </cell>
          <cell r="C22">
            <v>19.3</v>
          </cell>
        </row>
        <row r="23">
          <cell r="A23" t="str">
            <v>Монтаж утеплителя без крепления</v>
          </cell>
          <cell r="B23" t="str">
            <v>м2</v>
          </cell>
          <cell r="C23">
            <v>60</v>
          </cell>
        </row>
        <row r="24">
          <cell r="A24" t="str">
            <v>Утеплитель минераловатный</v>
          </cell>
          <cell r="B24" t="str">
            <v>м3</v>
          </cell>
          <cell r="C24">
            <v>3200</v>
          </cell>
        </row>
        <row r="25">
          <cell r="A25" t="str">
            <v>Утеплитель из экструдированного пенополистирола</v>
          </cell>
          <cell r="B25" t="str">
            <v>м3</v>
          </cell>
          <cell r="C25">
            <v>4300</v>
          </cell>
        </row>
        <row r="26">
          <cell r="A26" t="str">
            <v xml:space="preserve">    Бикрост ЭПП 15 м</v>
          </cell>
          <cell r="B26" t="str">
            <v>м2</v>
          </cell>
          <cell r="C26">
            <v>69</v>
          </cell>
        </row>
        <row r="27">
          <cell r="A27" t="str">
            <v xml:space="preserve">    доборный элемент 0,7*500мм</v>
          </cell>
          <cell r="B27" t="str">
            <v>м.п.</v>
          </cell>
          <cell r="C27">
            <v>212.71</v>
          </cell>
        </row>
        <row r="28">
          <cell r="A28" t="str">
            <v xml:space="preserve">    доборный элемент 0,7*700мм</v>
          </cell>
          <cell r="B28" t="str">
            <v>м.п.</v>
          </cell>
          <cell r="C28">
            <v>212.71</v>
          </cell>
        </row>
        <row r="29">
          <cell r="A29" t="str">
            <v xml:space="preserve">    мембрана ПЛАСТФОИЛ NORD 1.2мм</v>
          </cell>
          <cell r="B29" t="str">
            <v>м2</v>
          </cell>
          <cell r="C29">
            <v>110.17</v>
          </cell>
        </row>
        <row r="30">
          <cell r="A30" t="str">
            <v xml:space="preserve">    минераловатные плиты Лайнрок руф 50мм</v>
          </cell>
          <cell r="B30" t="str">
            <v>м3</v>
          </cell>
          <cell r="C30">
            <v>4406.78</v>
          </cell>
        </row>
        <row r="31">
          <cell r="A31" t="str">
            <v xml:space="preserve">    минеральная плита Лайнрок РУФ Н</v>
          </cell>
          <cell r="B31" t="str">
            <v>м3</v>
          </cell>
          <cell r="C31">
            <v>4406.78</v>
          </cell>
        </row>
        <row r="32">
          <cell r="A32" t="str">
            <v xml:space="preserve">    плиты пеноплекс 100мм</v>
          </cell>
          <cell r="B32" t="str">
            <v>м3</v>
          </cell>
          <cell r="C32">
            <v>3474.58</v>
          </cell>
        </row>
        <row r="33">
          <cell r="A33" t="str">
            <v>профнастил оцинкованный Н114-750-0,9, полимерно-окрашенный</v>
          </cell>
          <cell r="B33" t="str">
            <v>м2</v>
          </cell>
          <cell r="C33">
            <v>479</v>
          </cell>
        </row>
        <row r="34">
          <cell r="A34" t="str">
            <v>профнастил оцинкованный С21-1000-0,7, полимерно-окрашенный</v>
          </cell>
          <cell r="B34" t="str">
            <v>м2</v>
          </cell>
          <cell r="C34">
            <v>365</v>
          </cell>
        </row>
        <row r="35">
          <cell r="A35" t="str">
            <v xml:space="preserve">    разделительный слой из пленки геотекстиль</v>
          </cell>
          <cell r="B35" t="str">
            <v>м2</v>
          </cell>
          <cell r="C35">
            <v>31.36</v>
          </cell>
        </row>
        <row r="36">
          <cell r="A36" t="str">
            <v>Облицовка фронтонов профлистом</v>
          </cell>
          <cell r="B36" t="str">
            <v>м2</v>
          </cell>
          <cell r="C36">
            <v>180</v>
          </cell>
        </row>
        <row r="37">
          <cell r="A37" t="str">
            <v>Ограждение кровли h=0,8м, 6кг/м.п.</v>
          </cell>
          <cell r="B37" t="str">
            <v>м.п.</v>
          </cell>
          <cell r="C37">
            <v>300</v>
          </cell>
        </row>
        <row r="38">
          <cell r="A38" t="str">
            <v>устройство кровельного ограждения</v>
          </cell>
          <cell r="B38" t="str">
            <v>м.п.</v>
          </cell>
          <cell r="C38">
            <v>120</v>
          </cell>
        </row>
        <row r="39">
          <cell r="A39" t="str">
            <v>Водосток</v>
          </cell>
          <cell r="B39" t="str">
            <v>м</v>
          </cell>
          <cell r="C39">
            <v>210</v>
          </cell>
        </row>
        <row r="40">
          <cell r="A40" t="str">
            <v>доборный элемент 0,7*...</v>
          </cell>
          <cell r="B40" t="str">
            <v>м.п.</v>
          </cell>
          <cell r="C40">
            <v>212.71</v>
          </cell>
        </row>
        <row r="41">
          <cell r="A41" t="str">
            <v>Конструкции металлические въездных пандусов 1,2м</v>
          </cell>
          <cell r="B41" t="str">
            <v>тн</v>
          </cell>
          <cell r="C41">
            <v>66500</v>
          </cell>
        </row>
        <row r="42">
          <cell r="A42" t="str">
            <v>Конструкции металлические крыльц 1,2м</v>
          </cell>
          <cell r="B42" t="str">
            <v>к-т</v>
          </cell>
          <cell r="C42">
            <v>23887.5</v>
          </cell>
        </row>
        <row r="43">
          <cell r="A43" t="str">
            <v>Конструкции металлические ферм</v>
          </cell>
          <cell r="B43" t="str">
            <v>тн</v>
          </cell>
          <cell r="C43">
            <v>42000</v>
          </cell>
        </row>
        <row r="44">
          <cell r="A44" t="str">
            <v>Крепеж, доборные, пена и тд</v>
          </cell>
          <cell r="B44" t="str">
            <v>компл</v>
          </cell>
          <cell r="C44">
            <v>190</v>
          </cell>
        </row>
        <row r="45">
          <cell r="A45" t="str">
            <v>Монтаж кровли (двухскатная)</v>
          </cell>
          <cell r="B45" t="str">
            <v>м2</v>
          </cell>
          <cell r="C45">
            <v>250</v>
          </cell>
        </row>
        <row r="46">
          <cell r="A46" t="str">
            <v>Монтаж металлоконструкций</v>
          </cell>
          <cell r="B46" t="str">
            <v>тн</v>
          </cell>
          <cell r="C46">
            <v>7000</v>
          </cell>
        </row>
        <row r="47">
          <cell r="A47" t="str">
            <v>Монтаж сендвичпанелей кровельных</v>
          </cell>
          <cell r="B47" t="str">
            <v>м2</v>
          </cell>
          <cell r="C47">
            <v>180</v>
          </cell>
        </row>
        <row r="48">
          <cell r="A48" t="str">
            <v>Пиломатериал, доска</v>
          </cell>
          <cell r="B48" t="str">
            <v>м3</v>
          </cell>
          <cell r="C48">
            <v>6500</v>
          </cell>
        </row>
        <row r="49">
          <cell r="A49" t="str">
            <v>Профлист Н44</v>
          </cell>
          <cell r="B49" t="str">
            <v>м2</v>
          </cell>
          <cell r="C49">
            <v>370</v>
          </cell>
        </row>
        <row r="50">
          <cell r="A50" t="str">
            <v>Сэндвичпанели б=100 мм</v>
          </cell>
          <cell r="B50" t="str">
            <v>м2</v>
          </cell>
          <cell r="C50">
            <v>1100</v>
          </cell>
        </row>
        <row r="51">
          <cell r="A51" t="str">
            <v>Сэндвичпанели б=150 мм</v>
          </cell>
          <cell r="B51" t="str">
            <v>м2</v>
          </cell>
          <cell r="C51">
            <v>1300</v>
          </cell>
        </row>
        <row r="52">
          <cell r="A52" t="str">
            <v>Сэндвичпанели б=200 мм</v>
          </cell>
          <cell r="B52" t="str">
            <v>м2</v>
          </cell>
          <cell r="C52">
            <v>1500</v>
          </cell>
        </row>
        <row r="53">
          <cell r="A53" t="str">
            <v>Устройство водостока</v>
          </cell>
          <cell r="B53" t="str">
            <v>м</v>
          </cell>
          <cell r="C53">
            <v>120</v>
          </cell>
        </row>
        <row r="54">
          <cell r="A54" t="str">
            <v>швеллер 10</v>
          </cell>
          <cell r="B54" t="str">
            <v>т</v>
          </cell>
          <cell r="C54">
            <v>24576.27</v>
          </cell>
        </row>
        <row r="55">
          <cell r="A55" t="str">
            <v>Эксплуатация автокрана</v>
          </cell>
          <cell r="B55" t="str">
            <v>маш-час</v>
          </cell>
          <cell r="C55">
            <v>2000</v>
          </cell>
        </row>
        <row r="56">
          <cell r="A56">
            <v>0</v>
          </cell>
          <cell r="B56">
            <v>0</v>
          </cell>
          <cell r="C56">
            <v>0</v>
          </cell>
        </row>
        <row r="57">
          <cell r="A57">
            <v>0</v>
          </cell>
          <cell r="B57">
            <v>0</v>
          </cell>
          <cell r="C57">
            <v>0</v>
          </cell>
        </row>
        <row r="58">
          <cell r="A58">
            <v>0</v>
          </cell>
          <cell r="B58">
            <v>0</v>
          </cell>
          <cell r="C58">
            <v>0</v>
          </cell>
        </row>
        <row r="59">
          <cell r="A59">
            <v>0</v>
          </cell>
          <cell r="B59">
            <v>0</v>
          </cell>
          <cell r="C59">
            <v>0</v>
          </cell>
        </row>
        <row r="60">
          <cell r="A60">
            <v>0</v>
          </cell>
          <cell r="B60">
            <v>0</v>
          </cell>
          <cell r="C60">
            <v>0</v>
          </cell>
        </row>
      </sheetData>
      <sheetData sheetId="7" refreshError="1">
        <row r="1">
          <cell r="A1" t="str">
            <v>-</v>
          </cell>
        </row>
      </sheetData>
      <sheetData sheetId="8" refreshError="1">
        <row r="1">
          <cell r="A1" t="str">
            <v>-</v>
          </cell>
        </row>
      </sheetData>
      <sheetData sheetId="9" refreshError="1">
        <row r="1">
          <cell r="A1" t="str">
            <v>-</v>
          </cell>
        </row>
      </sheetData>
      <sheetData sheetId="10" refreshError="1">
        <row r="1">
          <cell r="A1" t="str">
            <v>-</v>
          </cell>
        </row>
      </sheetData>
      <sheetData sheetId="11" refreshError="1">
        <row r="1">
          <cell r="A1" t="str">
            <v>-</v>
          </cell>
          <cell r="B1" t="str">
            <v>-</v>
          </cell>
          <cell r="C1">
            <v>0</v>
          </cell>
        </row>
        <row r="2">
          <cell r="A2" t="str">
            <v xml:space="preserve">СТЕНЫ </v>
          </cell>
          <cell r="B2">
            <v>0</v>
          </cell>
          <cell r="C2">
            <v>0</v>
          </cell>
        </row>
        <row r="3">
          <cell r="A3" t="str">
            <v>Вагонка ПВХ Белая 100 мм (для помещ.с влажным режимом), 120р/м2</v>
          </cell>
          <cell r="B3" t="str">
            <v>м2</v>
          </cell>
          <cell r="C3">
            <v>120</v>
          </cell>
        </row>
        <row r="4">
          <cell r="A4" t="str">
            <v>ЕвроВагонка 14х90х2500, 235р/м2</v>
          </cell>
          <cell r="B4" t="str">
            <v>м2</v>
          </cell>
          <cell r="C4">
            <v>235</v>
          </cell>
        </row>
        <row r="5">
          <cell r="A5" t="str">
            <v>Керабуд Оникс 3</v>
          </cell>
          <cell r="B5" t="str">
            <v>м2</v>
          </cell>
          <cell r="C5">
            <v>450</v>
          </cell>
        </row>
        <row r="6">
          <cell r="A6" t="str">
            <v>Комплектующие для подсистемы (кронштейны, профиль, соединители, саморезы)</v>
          </cell>
          <cell r="B6" t="str">
            <v>м2</v>
          </cell>
          <cell r="C6">
            <v>75</v>
          </cell>
        </row>
        <row r="7">
          <cell r="A7" t="str">
            <v>Монтаж облицовки стен</v>
          </cell>
          <cell r="B7" t="str">
            <v>м2</v>
          </cell>
          <cell r="C7">
            <v>150</v>
          </cell>
        </row>
        <row r="8">
          <cell r="A8" t="str">
            <v>Монтаж облицовки стен кафелем</v>
          </cell>
          <cell r="B8" t="str">
            <v>м2</v>
          </cell>
          <cell r="C8">
            <v>480</v>
          </cell>
        </row>
        <row r="9">
          <cell r="A9" t="str">
            <v>Нофломат, светлых тонов</v>
          </cell>
          <cell r="B9" t="str">
            <v>м2</v>
          </cell>
          <cell r="C9">
            <v>570</v>
          </cell>
        </row>
        <row r="10">
          <cell r="A10" t="str">
            <v>Панели ПВХ , 165р/м2</v>
          </cell>
          <cell r="B10" t="str">
            <v>м2</v>
          </cell>
          <cell r="C10">
            <v>165</v>
          </cell>
        </row>
        <row r="11">
          <cell r="A11" t="str">
            <v>Панель МДФ Кроностар Стандарт, 173р/м2</v>
          </cell>
          <cell r="B11" t="str">
            <v>м2</v>
          </cell>
          <cell r="C11">
            <v>173</v>
          </cell>
        </row>
        <row r="12">
          <cell r="A12" t="str">
            <v>Панель стеновая МДФ Бук восточный 2700*240*6, 163р/м2</v>
          </cell>
          <cell r="B12" t="str">
            <v>м2</v>
          </cell>
          <cell r="C12">
            <v>163</v>
          </cell>
        </row>
        <row r="13">
          <cell r="A13" t="str">
            <v>Плитка настенная Береста желтая 20*30, 414р/м2</v>
          </cell>
          <cell r="B13" t="str">
            <v>м2</v>
          </cell>
          <cell r="C13">
            <v>414</v>
          </cell>
        </row>
        <row r="14">
          <cell r="A14" t="str">
            <v>Плитка настенная Сахара песочная 25*33, 356р/м2</v>
          </cell>
          <cell r="B14" t="str">
            <v>м2</v>
          </cell>
          <cell r="C14">
            <v>356</v>
          </cell>
        </row>
        <row r="15">
          <cell r="A15" t="str">
            <v>Клей для кафеля и керамогранита</v>
          </cell>
          <cell r="B15" t="str">
            <v>кг</v>
          </cell>
          <cell r="C15">
            <v>11.7</v>
          </cell>
        </row>
        <row r="16">
          <cell r="A16" t="str">
            <v>Стекломагниевый лист, 130р/м2</v>
          </cell>
          <cell r="B16" t="str">
            <v>м2</v>
          </cell>
          <cell r="C16">
            <v>130</v>
          </cell>
        </row>
        <row r="17">
          <cell r="A17" t="str">
            <v>ЦСП 10мм* 1200*3600, окрашенные декоративной краской св. серого цвета</v>
          </cell>
          <cell r="B17" t="str">
            <v>м2</v>
          </cell>
          <cell r="C17">
            <v>300</v>
          </cell>
        </row>
        <row r="18">
          <cell r="A18" t="str">
            <v>Шпатлёвка стен под окраску</v>
          </cell>
          <cell r="B18" t="str">
            <v>м2</v>
          </cell>
          <cell r="C18">
            <v>80</v>
          </cell>
        </row>
        <row r="19">
          <cell r="A19" t="str">
            <v>Сухая шпатлёвочная смесь</v>
          </cell>
          <cell r="B19" t="str">
            <v>кг</v>
          </cell>
          <cell r="C19">
            <v>7.5</v>
          </cell>
        </row>
        <row r="20">
          <cell r="A20" t="str">
            <v>Выравнивание стен штукатурным составом</v>
          </cell>
          <cell r="B20" t="str">
            <v>м2</v>
          </cell>
          <cell r="C20">
            <v>160</v>
          </cell>
        </row>
        <row r="21">
          <cell r="A21" t="str">
            <v>Сухие штукатурные смеси</v>
          </cell>
          <cell r="B21" t="str">
            <v>кг</v>
          </cell>
          <cell r="C21">
            <v>6.8</v>
          </cell>
        </row>
        <row r="22">
          <cell r="A22" t="str">
            <v>Наклеивание обоев</v>
          </cell>
          <cell r="B22" t="str">
            <v>м2</v>
          </cell>
          <cell r="C22">
            <v>65</v>
          </cell>
        </row>
        <row r="23">
          <cell r="A23" t="str">
            <v>Обои</v>
          </cell>
          <cell r="B23" t="str">
            <v>м2</v>
          </cell>
          <cell r="C23">
            <v>48</v>
          </cell>
        </row>
        <row r="24">
          <cell r="A24" t="str">
            <v>ПОЛ</v>
          </cell>
          <cell r="B24">
            <v>0</v>
          </cell>
          <cell r="C24">
            <v>0</v>
          </cell>
        </row>
        <row r="25">
          <cell r="A25" t="str">
            <v>Раствор М100</v>
          </cell>
          <cell r="B25" t="str">
            <v>м3</v>
          </cell>
          <cell r="C25">
            <v>3800</v>
          </cell>
        </row>
        <row r="26">
          <cell r="A26" t="str">
            <v>Грязезащитное резиновое покрытие</v>
          </cell>
          <cell r="B26" t="str">
            <v>м2</v>
          </cell>
          <cell r="C26">
            <v>350</v>
          </cell>
        </row>
        <row r="27">
          <cell r="A27" t="str">
            <v>Износостойкий линолеум</v>
          </cell>
          <cell r="B27" t="str">
            <v>м2</v>
          </cell>
          <cell r="C27">
            <v>400</v>
          </cell>
        </row>
        <row r="28">
          <cell r="A28" t="str">
            <v>Линолеум</v>
          </cell>
          <cell r="B28" t="str">
            <v>м2</v>
          </cell>
          <cell r="C28">
            <v>430</v>
          </cell>
        </row>
        <row r="29">
          <cell r="A29" t="str">
            <v xml:space="preserve">Лист г/к 5 рифленый ГОСТ 8568-77 1500х6000 3СП </v>
          </cell>
          <cell r="B29" t="str">
            <v>м2</v>
          </cell>
          <cell r="C29">
            <v>1080</v>
          </cell>
        </row>
        <row r="30">
          <cell r="A30" t="str">
            <v>Монтаж стального покрытия</v>
          </cell>
          <cell r="B30" t="str">
            <v>м2</v>
          </cell>
          <cell r="C30">
            <v>360</v>
          </cell>
        </row>
        <row r="31">
          <cell r="A31" t="str">
            <v>Плитка для пола</v>
          </cell>
          <cell r="B31" t="str">
            <v>м2</v>
          </cell>
          <cell r="C31">
            <v>485</v>
          </cell>
        </row>
        <row r="32">
          <cell r="A32" t="str">
            <v>Плитка для пола керабуд Астория 3П 30*30</v>
          </cell>
          <cell r="B32" t="str">
            <v>м2</v>
          </cell>
          <cell r="C32">
            <v>539</v>
          </cell>
        </row>
        <row r="33">
          <cell r="A33" t="str">
            <v>Плитка для пола Соло Крема 300*300</v>
          </cell>
          <cell r="B33" t="str">
            <v>м2</v>
          </cell>
          <cell r="C33">
            <v>599</v>
          </cell>
        </row>
        <row r="34">
          <cell r="A34" t="str">
            <v>Плитка для пола Соло Крема 300*300, шероховатая</v>
          </cell>
          <cell r="B34" t="str">
            <v>м2</v>
          </cell>
          <cell r="C34">
            <v>630</v>
          </cell>
        </row>
        <row r="35">
          <cell r="A35" t="str">
            <v>Клей для кафеля и керамогранита</v>
          </cell>
          <cell r="B35" t="str">
            <v>кг</v>
          </cell>
          <cell r="C35">
            <v>11.7</v>
          </cell>
        </row>
        <row r="36">
          <cell r="A36" t="str">
            <v>Просечно-вытяжной лист 410 от производителя, Ст3 (венткамера, эл.щитовая, тепловой узел)</v>
          </cell>
          <cell r="B36" t="str">
            <v>м2</v>
          </cell>
          <cell r="C36">
            <v>728</v>
          </cell>
        </row>
        <row r="37">
          <cell r="A37" t="str">
            <v>Металлический рифленый лист 3 мм</v>
          </cell>
          <cell r="B37" t="str">
            <v>м2</v>
          </cell>
          <cell r="C37">
            <v>635.85</v>
          </cell>
        </row>
        <row r="38">
          <cell r="A38" t="str">
            <v>Устройство цем-песчанной стяжки б=20мм</v>
          </cell>
          <cell r="B38" t="str">
            <v>м2</v>
          </cell>
          <cell r="C38">
            <v>90</v>
          </cell>
        </row>
        <row r="39">
          <cell r="A39" t="str">
            <v>Укладка грязезащитного покрытия</v>
          </cell>
          <cell r="B39" t="str">
            <v>м2</v>
          </cell>
          <cell r="C39">
            <v>120</v>
          </cell>
        </row>
        <row r="40">
          <cell r="A40" t="str">
            <v>Укладка кафеля на пол</v>
          </cell>
          <cell r="B40" t="str">
            <v>м2</v>
          </cell>
          <cell r="C40">
            <v>450</v>
          </cell>
        </row>
        <row r="41">
          <cell r="A41" t="str">
            <v>Укладка керамогранита на пол</v>
          </cell>
          <cell r="B41" t="str">
            <v>м2</v>
          </cell>
          <cell r="C41">
            <v>500</v>
          </cell>
        </row>
        <row r="42">
          <cell r="A42" t="str">
            <v>Укладка линолиума, плинтусов, порожкев</v>
          </cell>
          <cell r="B42" t="str">
            <v>м2</v>
          </cell>
          <cell r="C42">
            <v>100</v>
          </cell>
        </row>
        <row r="43">
          <cell r="A43" t="str">
            <v>Укладка ЦСП</v>
          </cell>
          <cell r="B43" t="str">
            <v>м2</v>
          </cell>
          <cell r="C43">
            <v>130</v>
          </cell>
        </row>
        <row r="44">
          <cell r="A44" t="str">
            <v>ЦСП 10мм* 1200*3600</v>
          </cell>
          <cell r="B44" t="str">
            <v>м2</v>
          </cell>
          <cell r="C44">
            <v>230</v>
          </cell>
        </row>
        <row r="45">
          <cell r="A45" t="str">
            <v>ПОТОЛОК</v>
          </cell>
          <cell r="B45">
            <v>0</v>
          </cell>
          <cell r="C45">
            <v>0</v>
          </cell>
        </row>
        <row r="46">
          <cell r="A46" t="str">
            <v>Выравнивание потолков штукатурным составом</v>
          </cell>
          <cell r="B46" t="str">
            <v>м2</v>
          </cell>
          <cell r="C46">
            <v>200</v>
          </cell>
        </row>
        <row r="47">
          <cell r="A47" t="str">
            <v>Сухие штукатурные смеси</v>
          </cell>
          <cell r="B47" t="str">
            <v>кг</v>
          </cell>
          <cell r="C47">
            <v>6.8</v>
          </cell>
        </row>
        <row r="48">
          <cell r="A48" t="str">
            <v>Шпатлёвка потлков под окраску</v>
          </cell>
          <cell r="B48" t="str">
            <v>м2</v>
          </cell>
          <cell r="C48">
            <v>80</v>
          </cell>
        </row>
        <row r="49">
          <cell r="A49" t="str">
            <v>Сухая шпатлёвочная смесь</v>
          </cell>
          <cell r="B49" t="str">
            <v>кг</v>
          </cell>
          <cell r="C49">
            <v>7.5</v>
          </cell>
        </row>
        <row r="50">
          <cell r="A50" t="str">
            <v>Армстронг, 165р/м2</v>
          </cell>
          <cell r="B50" t="str">
            <v>м2</v>
          </cell>
          <cell r="C50">
            <v>165</v>
          </cell>
        </row>
        <row r="51">
          <cell r="A51" t="str">
            <v>ГИПРОК Гипсокартон УК 3300х1200х12,5мм</v>
          </cell>
          <cell r="B51" t="str">
            <v>м2</v>
          </cell>
          <cell r="C51">
            <v>95.000000000000014</v>
          </cell>
        </row>
        <row r="52">
          <cell r="A52" t="str">
            <v>ЕвроВагонка 14х90х2500</v>
          </cell>
          <cell r="B52" t="str">
            <v>м2</v>
          </cell>
          <cell r="C52">
            <v>235</v>
          </cell>
        </row>
        <row r="53">
          <cell r="A53" t="str">
            <v>Комплектующие для подсистемы (кронштейны, профиль, соединители, саморезы...)</v>
          </cell>
          <cell r="B53" t="str">
            <v>м2</v>
          </cell>
          <cell r="C53">
            <v>75</v>
          </cell>
        </row>
        <row r="54">
          <cell r="A54" t="str">
            <v>Монтаж облицовки потолков</v>
          </cell>
          <cell r="B54" t="str">
            <v>м2</v>
          </cell>
          <cell r="C54">
            <v>180</v>
          </cell>
        </row>
        <row r="55">
          <cell r="A55" t="str">
            <v>Панели ПВХ (для помещений с влажным режимом)</v>
          </cell>
          <cell r="B55" t="str">
            <v>м2</v>
          </cell>
          <cell r="C55">
            <v>165</v>
          </cell>
        </row>
        <row r="56">
          <cell r="A56" t="str">
            <v>Подвесные потолки Армстронг OASIS (Оазис) 600*600*12 (кромка Board), 168р/м2</v>
          </cell>
          <cell r="B56" t="str">
            <v>м2</v>
          </cell>
          <cell r="C56">
            <v>168</v>
          </cell>
        </row>
        <row r="57">
          <cell r="A57" t="str">
            <v>Подвесные потолки Армстронг OASIS Plus (Оазис плюс) 600*600*12 (кромка Board), 300р/м2</v>
          </cell>
          <cell r="B57" t="str">
            <v>м2</v>
          </cell>
          <cell r="C57">
            <v>300</v>
          </cell>
        </row>
        <row r="58">
          <cell r="A58" t="str">
            <v>Подвесные потолки Армстронг Scala (Скала) 600*600*12 (кромка Board), 280р/м2</v>
          </cell>
          <cell r="B58" t="str">
            <v>м2</v>
          </cell>
          <cell r="C58">
            <v>280</v>
          </cell>
        </row>
        <row r="59">
          <cell r="A59" t="str">
            <v>Профлист НС10а.1100-
0,55 белого цвета</v>
          </cell>
          <cell r="B59" t="str">
            <v>м2</v>
          </cell>
          <cell r="C59">
            <v>250</v>
          </cell>
        </row>
        <row r="60">
          <cell r="A60" t="str">
            <v>Существующие конструкции потолка, без облицовки</v>
          </cell>
          <cell r="B60" t="str">
            <v>м2</v>
          </cell>
          <cell r="C60">
            <v>0</v>
          </cell>
        </row>
        <row r="61">
          <cell r="A61" t="str">
            <v>ЦСП, окрашенные в/э краской белого цвета</v>
          </cell>
          <cell r="B61" t="str">
            <v>м2</v>
          </cell>
          <cell r="C61">
            <v>300</v>
          </cell>
        </row>
        <row r="62">
          <cell r="A62">
            <v>0</v>
          </cell>
          <cell r="B62">
            <v>0</v>
          </cell>
          <cell r="C62">
            <v>0</v>
          </cell>
        </row>
        <row r="63">
          <cell r="A63">
            <v>0</v>
          </cell>
          <cell r="B63">
            <v>0</v>
          </cell>
          <cell r="C63">
            <v>0</v>
          </cell>
        </row>
        <row r="64">
          <cell r="A64">
            <v>0</v>
          </cell>
          <cell r="B64">
            <v>0</v>
          </cell>
          <cell r="C64">
            <v>0</v>
          </cell>
        </row>
        <row r="65">
          <cell r="A65">
            <v>0</v>
          </cell>
          <cell r="B65">
            <v>0</v>
          </cell>
          <cell r="C65">
            <v>0</v>
          </cell>
        </row>
        <row r="66">
          <cell r="A66">
            <v>0</v>
          </cell>
          <cell r="B66">
            <v>0</v>
          </cell>
          <cell r="C66">
            <v>0</v>
          </cell>
        </row>
        <row r="67">
          <cell r="A67">
            <v>0</v>
          </cell>
          <cell r="B67">
            <v>0</v>
          </cell>
          <cell r="C67">
            <v>0</v>
          </cell>
        </row>
        <row r="68">
          <cell r="A68">
            <v>0</v>
          </cell>
          <cell r="B68">
            <v>0</v>
          </cell>
          <cell r="C68">
            <v>0</v>
          </cell>
        </row>
        <row r="69">
          <cell r="A69">
            <v>0</v>
          </cell>
          <cell r="B69">
            <v>0</v>
          </cell>
          <cell r="C69">
            <v>0</v>
          </cell>
        </row>
        <row r="70">
          <cell r="A70">
            <v>0</v>
          </cell>
          <cell r="B70">
            <v>0</v>
          </cell>
          <cell r="C70">
            <v>0</v>
          </cell>
        </row>
        <row r="71">
          <cell r="A71">
            <v>0</v>
          </cell>
          <cell r="B71">
            <v>0</v>
          </cell>
          <cell r="C71">
            <v>0</v>
          </cell>
        </row>
        <row r="72">
          <cell r="A72">
            <v>0</v>
          </cell>
          <cell r="B72">
            <v>0</v>
          </cell>
          <cell r="C72">
            <v>0</v>
          </cell>
        </row>
      </sheetData>
      <sheetData sheetId="12" refreshError="1">
        <row r="1">
          <cell r="A1" t="str">
            <v>-</v>
          </cell>
          <cell r="B1" t="str">
            <v>-</v>
          </cell>
          <cell r="C1">
            <v>0</v>
          </cell>
        </row>
        <row r="2">
          <cell r="A2" t="str">
            <v>Конструкции металлические въездных пандусов 1,2м</v>
          </cell>
          <cell r="B2" t="str">
            <v>тн</v>
          </cell>
          <cell r="C2">
            <v>66500</v>
          </cell>
        </row>
        <row r="3">
          <cell r="A3" t="str">
            <v>Конструкции металлические крыльц 1,2м</v>
          </cell>
          <cell r="B3" t="str">
            <v>к-т</v>
          </cell>
          <cell r="C3">
            <v>23887.5</v>
          </cell>
        </row>
        <row r="4">
          <cell r="A4" t="str">
            <v>Конструкции металлические навеса</v>
          </cell>
          <cell r="B4" t="str">
            <v>тн</v>
          </cell>
          <cell r="C4">
            <v>66500</v>
          </cell>
        </row>
        <row r="5">
          <cell r="A5" t="str">
            <v>Конструкции металлические ограждения</v>
          </cell>
          <cell r="B5" t="str">
            <v>тн</v>
          </cell>
          <cell r="C5">
            <v>66500</v>
          </cell>
        </row>
        <row r="6">
          <cell r="A6" t="str">
            <v>Крыльца 1,2м</v>
          </cell>
          <cell r="B6" t="str">
            <v>шт</v>
          </cell>
          <cell r="C6">
            <v>25000</v>
          </cell>
        </row>
        <row r="7">
          <cell r="A7" t="str">
            <v>Лестница для 2-х эт здания - 0,95тн</v>
          </cell>
          <cell r="B7" t="str">
            <v>шт</v>
          </cell>
          <cell r="C7">
            <v>73150</v>
          </cell>
        </row>
        <row r="8">
          <cell r="A8" t="str">
            <v>Металлоконструкции входного крыльца - 2,3х2,3м - 0,4тн</v>
          </cell>
          <cell r="B8" t="str">
            <v>шт</v>
          </cell>
          <cell r="C8">
            <v>22800</v>
          </cell>
        </row>
        <row r="9">
          <cell r="A9" t="str">
            <v>Металлоконструкции входного крыльца - 2,3х2,3м - 0,4тн</v>
          </cell>
          <cell r="B9">
            <v>0</v>
          </cell>
          <cell r="C9">
            <v>0</v>
          </cell>
        </row>
        <row r="10">
          <cell r="A10" t="str">
            <v>Металлоконструкции въздного пандуса - 2,7х2м - 0,4тн</v>
          </cell>
          <cell r="B10" t="str">
            <v>шт</v>
          </cell>
          <cell r="C10">
            <v>22800</v>
          </cell>
        </row>
        <row r="11">
          <cell r="A11" t="str">
            <v>Монтаж металлоконструкций крыльц</v>
          </cell>
          <cell r="B11" t="str">
            <v>тн</v>
          </cell>
          <cell r="C11">
            <v>9000</v>
          </cell>
        </row>
        <row r="12">
          <cell r="A12">
            <v>0</v>
          </cell>
          <cell r="B12">
            <v>0</v>
          </cell>
          <cell r="C12">
            <v>0</v>
          </cell>
        </row>
        <row r="13">
          <cell r="A13">
            <v>0</v>
          </cell>
          <cell r="B13">
            <v>0</v>
          </cell>
          <cell r="C13">
            <v>0</v>
          </cell>
        </row>
        <row r="14">
          <cell r="A14">
            <v>0</v>
          </cell>
          <cell r="B14">
            <v>0</v>
          </cell>
          <cell r="C14">
            <v>0</v>
          </cell>
        </row>
        <row r="15">
          <cell r="A15">
            <v>0</v>
          </cell>
          <cell r="B15">
            <v>0</v>
          </cell>
          <cell r="C15">
            <v>0</v>
          </cell>
        </row>
        <row r="16">
          <cell r="A16">
            <v>0</v>
          </cell>
          <cell r="B16">
            <v>0</v>
          </cell>
          <cell r="C16">
            <v>0</v>
          </cell>
        </row>
        <row r="17">
          <cell r="A17">
            <v>0</v>
          </cell>
          <cell r="B17">
            <v>0</v>
          </cell>
          <cell r="C17">
            <v>0</v>
          </cell>
        </row>
        <row r="18">
          <cell r="A18">
            <v>0</v>
          </cell>
          <cell r="B18">
            <v>0</v>
          </cell>
          <cell r="C18">
            <v>0</v>
          </cell>
        </row>
        <row r="19">
          <cell r="A19">
            <v>0</v>
          </cell>
          <cell r="B19">
            <v>0</v>
          </cell>
          <cell r="C19">
            <v>0</v>
          </cell>
        </row>
        <row r="20">
          <cell r="A20">
            <v>0</v>
          </cell>
          <cell r="B20">
            <v>0</v>
          </cell>
          <cell r="C20">
            <v>0</v>
          </cell>
        </row>
        <row r="21">
          <cell r="A21">
            <v>0</v>
          </cell>
          <cell r="B21">
            <v>0</v>
          </cell>
          <cell r="C21">
            <v>0</v>
          </cell>
        </row>
        <row r="22">
          <cell r="A22">
            <v>0</v>
          </cell>
          <cell r="B22">
            <v>0</v>
          </cell>
          <cell r="C22">
            <v>0</v>
          </cell>
        </row>
        <row r="23">
          <cell r="A23">
            <v>0</v>
          </cell>
          <cell r="B23">
            <v>0</v>
          </cell>
          <cell r="C23">
            <v>0</v>
          </cell>
        </row>
        <row r="24">
          <cell r="A24">
            <v>0</v>
          </cell>
          <cell r="B24">
            <v>0</v>
          </cell>
          <cell r="C24">
            <v>0</v>
          </cell>
        </row>
        <row r="25">
          <cell r="A25">
            <v>0</v>
          </cell>
          <cell r="B25">
            <v>0</v>
          </cell>
          <cell r="C25">
            <v>0</v>
          </cell>
        </row>
        <row r="26">
          <cell r="A26">
            <v>0</v>
          </cell>
          <cell r="B26">
            <v>0</v>
          </cell>
          <cell r="C26">
            <v>0</v>
          </cell>
        </row>
        <row r="27">
          <cell r="A27">
            <v>0</v>
          </cell>
          <cell r="B27">
            <v>0</v>
          </cell>
          <cell r="C27">
            <v>0</v>
          </cell>
        </row>
        <row r="28">
          <cell r="A28">
            <v>0</v>
          </cell>
          <cell r="B28">
            <v>0</v>
          </cell>
          <cell r="C28">
            <v>0</v>
          </cell>
        </row>
        <row r="29">
          <cell r="A29">
            <v>0</v>
          </cell>
          <cell r="B29">
            <v>0</v>
          </cell>
          <cell r="C29">
            <v>0</v>
          </cell>
        </row>
        <row r="30">
          <cell r="A30">
            <v>0</v>
          </cell>
          <cell r="B30">
            <v>0</v>
          </cell>
          <cell r="C30">
            <v>0</v>
          </cell>
        </row>
        <row r="31">
          <cell r="A31">
            <v>0</v>
          </cell>
          <cell r="B31">
            <v>0</v>
          </cell>
          <cell r="C31">
            <v>0</v>
          </cell>
        </row>
        <row r="32">
          <cell r="A32">
            <v>0</v>
          </cell>
          <cell r="B32">
            <v>0</v>
          </cell>
          <cell r="C32">
            <v>0</v>
          </cell>
        </row>
        <row r="33">
          <cell r="A33">
            <v>0</v>
          </cell>
          <cell r="B33">
            <v>0</v>
          </cell>
          <cell r="C33">
            <v>0</v>
          </cell>
        </row>
        <row r="34">
          <cell r="A34">
            <v>0</v>
          </cell>
          <cell r="B34">
            <v>0</v>
          </cell>
          <cell r="C34">
            <v>0</v>
          </cell>
        </row>
        <row r="35">
          <cell r="A35">
            <v>0</v>
          </cell>
          <cell r="B35">
            <v>0</v>
          </cell>
          <cell r="C35">
            <v>0</v>
          </cell>
        </row>
        <row r="36">
          <cell r="A36">
            <v>0</v>
          </cell>
          <cell r="B36">
            <v>0</v>
          </cell>
          <cell r="C36">
            <v>0</v>
          </cell>
        </row>
        <row r="37">
          <cell r="A37">
            <v>0</v>
          </cell>
          <cell r="B37">
            <v>0</v>
          </cell>
          <cell r="C37">
            <v>0</v>
          </cell>
        </row>
        <row r="38">
          <cell r="A38">
            <v>0</v>
          </cell>
          <cell r="B38">
            <v>0</v>
          </cell>
          <cell r="C38">
            <v>0</v>
          </cell>
        </row>
        <row r="39">
          <cell r="A39">
            <v>0</v>
          </cell>
          <cell r="B39">
            <v>0</v>
          </cell>
          <cell r="C39">
            <v>0</v>
          </cell>
        </row>
        <row r="40">
          <cell r="A40">
            <v>0</v>
          </cell>
          <cell r="B40">
            <v>0</v>
          </cell>
          <cell r="C40">
            <v>0</v>
          </cell>
        </row>
        <row r="41">
          <cell r="A41">
            <v>0</v>
          </cell>
          <cell r="B41">
            <v>0</v>
          </cell>
          <cell r="C41">
            <v>0</v>
          </cell>
        </row>
        <row r="42">
          <cell r="A42">
            <v>0</v>
          </cell>
          <cell r="B42">
            <v>0</v>
          </cell>
          <cell r="C42">
            <v>0</v>
          </cell>
        </row>
        <row r="43">
          <cell r="A43">
            <v>0</v>
          </cell>
          <cell r="B43">
            <v>0</v>
          </cell>
          <cell r="C43">
            <v>0</v>
          </cell>
        </row>
        <row r="44">
          <cell r="A44">
            <v>0</v>
          </cell>
          <cell r="B44">
            <v>0</v>
          </cell>
          <cell r="C44">
            <v>0</v>
          </cell>
        </row>
        <row r="45">
          <cell r="A45">
            <v>0</v>
          </cell>
          <cell r="B45">
            <v>0</v>
          </cell>
          <cell r="C45">
            <v>0</v>
          </cell>
        </row>
        <row r="46">
          <cell r="A46">
            <v>0</v>
          </cell>
          <cell r="B46">
            <v>0</v>
          </cell>
          <cell r="C46">
            <v>0</v>
          </cell>
        </row>
        <row r="47">
          <cell r="A47">
            <v>0</v>
          </cell>
          <cell r="B47">
            <v>0</v>
          </cell>
          <cell r="C47">
            <v>0</v>
          </cell>
        </row>
        <row r="48">
          <cell r="A48">
            <v>0</v>
          </cell>
          <cell r="B48">
            <v>0</v>
          </cell>
          <cell r="C48">
            <v>0</v>
          </cell>
        </row>
        <row r="49">
          <cell r="A49">
            <v>0</v>
          </cell>
          <cell r="B49">
            <v>0</v>
          </cell>
          <cell r="C49">
            <v>0</v>
          </cell>
        </row>
        <row r="50">
          <cell r="A50">
            <v>0</v>
          </cell>
          <cell r="B50">
            <v>0</v>
          </cell>
          <cell r="C50">
            <v>0</v>
          </cell>
        </row>
        <row r="51">
          <cell r="A51">
            <v>0</v>
          </cell>
          <cell r="B51">
            <v>0</v>
          </cell>
          <cell r="C51">
            <v>0</v>
          </cell>
        </row>
        <row r="52">
          <cell r="A52">
            <v>0</v>
          </cell>
          <cell r="B52">
            <v>0</v>
          </cell>
          <cell r="C52">
            <v>0</v>
          </cell>
        </row>
        <row r="53">
          <cell r="A53">
            <v>0</v>
          </cell>
          <cell r="B53">
            <v>0</v>
          </cell>
          <cell r="C53">
            <v>0</v>
          </cell>
        </row>
        <row r="54">
          <cell r="A54">
            <v>0</v>
          </cell>
          <cell r="B54">
            <v>0</v>
          </cell>
          <cell r="C54">
            <v>0</v>
          </cell>
        </row>
        <row r="55">
          <cell r="A55">
            <v>0</v>
          </cell>
          <cell r="B55">
            <v>0</v>
          </cell>
          <cell r="C55">
            <v>0</v>
          </cell>
        </row>
      </sheetData>
      <sheetData sheetId="13" refreshError="1">
        <row r="1">
          <cell r="A1" t="str">
            <v>-</v>
          </cell>
        </row>
      </sheetData>
      <sheetData sheetId="14" refreshError="1">
        <row r="1">
          <cell r="B1" t="str">
            <v>-</v>
          </cell>
        </row>
      </sheetData>
      <sheetData sheetId="15" refreshError="1">
        <row r="1">
          <cell r="A1" t="str">
            <v>-</v>
          </cell>
        </row>
      </sheetData>
      <sheetData sheetId="16" refreshError="1">
        <row r="1">
          <cell r="A1" t="str">
            <v>-</v>
          </cell>
        </row>
      </sheetData>
      <sheetData sheetId="17" refreshError="1">
        <row r="1">
          <cell r="A1" t="str">
            <v>-</v>
          </cell>
        </row>
      </sheetData>
      <sheetData sheetId="18" refreshError="1">
        <row r="1">
          <cell r="A1" t="str">
            <v>-</v>
          </cell>
        </row>
      </sheetData>
      <sheetData sheetId="19" refreshError="1">
        <row r="1">
          <cell r="A1" t="str">
            <v>-</v>
          </cell>
        </row>
        <row r="2">
          <cell r="A2" t="str">
            <v>Земляные работы.</v>
          </cell>
        </row>
        <row r="3">
          <cell r="A3" t="str">
            <v xml:space="preserve">Фундамент </v>
          </cell>
        </row>
        <row r="4">
          <cell r="A4" t="str">
            <v>Балки фундаментные монолитные</v>
          </cell>
        </row>
        <row r="5">
          <cell r="A5" t="str">
            <v>Фундаменты под колонны</v>
          </cell>
        </row>
        <row r="6">
          <cell r="A6" t="str">
            <v>Монолитная фундаментная плита</v>
          </cell>
        </row>
        <row r="7">
          <cell r="A7" t="str">
            <v>Полы</v>
          </cell>
        </row>
        <row r="8">
          <cell r="A8" t="str">
            <v>Металлокаркас:</v>
          </cell>
        </row>
        <row r="9">
          <cell r="A9" t="str">
            <v>Наружные стены</v>
          </cell>
        </row>
        <row r="10">
          <cell r="A10" t="str">
            <v>Кровля</v>
          </cell>
        </row>
        <row r="11">
          <cell r="A11" t="str">
            <v xml:space="preserve">Проемы </v>
          </cell>
        </row>
        <row r="12">
          <cell r="A12" t="str">
            <v>Двери</v>
          </cell>
        </row>
        <row r="13">
          <cell r="A13" t="str">
            <v>Окна</v>
          </cell>
        </row>
        <row r="14">
          <cell r="A14" t="str">
            <v>Ворота</v>
          </cell>
        </row>
        <row r="15">
          <cell r="A15" t="str">
            <v>Внутренние перегородки</v>
          </cell>
        </row>
        <row r="16">
          <cell r="A16" t="str">
            <v>Отделочные работы</v>
          </cell>
        </row>
        <row r="17">
          <cell r="A17" t="str">
            <v>Лестницы, крыльца</v>
          </cell>
        </row>
        <row r="18">
          <cell r="A18" t="str">
            <v>Отмостка, благоустройство, цоколь</v>
          </cell>
        </row>
        <row r="19">
          <cell r="A19" t="str">
            <v>ИТОГО</v>
          </cell>
        </row>
        <row r="20">
          <cell r="A20" t="str">
            <v>Неучтенные работы и материалы 5%</v>
          </cell>
        </row>
        <row r="21">
          <cell r="A21" t="str">
            <v>ИТОГО ОБЩЕСТРОИТЕЛЬНЫЕ РАБОТЫ:</v>
          </cell>
        </row>
        <row r="22">
          <cell r="A22" t="str">
            <v>Накладные расходы</v>
          </cell>
        </row>
        <row r="23">
          <cell r="A23" t="str">
            <v>Инженерные сети:</v>
          </cell>
        </row>
        <row r="24">
          <cell r="A24" t="str">
            <v>Проектные работы 1катег.</v>
          </cell>
        </row>
        <row r="25">
          <cell r="A25" t="str">
            <v>Проектные работы 2катег.</v>
          </cell>
        </row>
        <row r="26">
          <cell r="A26" t="str">
            <v>Проектные работы 3катег.</v>
          </cell>
        </row>
        <row r="27">
          <cell r="A27" t="str">
            <v>Работа крана 2,5 месяца</v>
          </cell>
        </row>
        <row r="28">
          <cell r="A28" t="str">
            <v>Кран-балка 2 т</v>
          </cell>
        </row>
        <row r="29">
          <cell r="A29" t="str">
            <v>Доставка Новосибирск-Якутия</v>
          </cell>
        </row>
        <row r="33">
          <cell r="A33" t="str">
            <v>Себестоимость всего комплекса строительства:</v>
          </cell>
        </row>
        <row r="34">
          <cell r="A34" t="str">
            <v>Количество машин на доставку/бетон по 5 м3/щебень по 10 т:</v>
          </cell>
        </row>
      </sheetData>
      <sheetData sheetId="20" refreshError="1">
        <row r="1">
          <cell r="A1" t="str">
            <v>-</v>
          </cell>
          <cell r="B1" t="str">
            <v>-</v>
          </cell>
          <cell r="C1">
            <v>0</v>
          </cell>
        </row>
        <row r="2">
          <cell r="A2" t="str">
            <v>Сэндвич-панели б=100 мм</v>
          </cell>
          <cell r="B2" t="str">
            <v>м2</v>
          </cell>
          <cell r="C2">
            <v>1100</v>
          </cell>
        </row>
        <row r="3">
          <cell r="A3" t="str">
            <v>Сэндвич-панели б=150 мм</v>
          </cell>
          <cell r="B3" t="str">
            <v>м2</v>
          </cell>
          <cell r="C3">
            <v>1300</v>
          </cell>
        </row>
        <row r="4">
          <cell r="A4" t="str">
            <v>Сэндвич-панели б=200 мм</v>
          </cell>
          <cell r="B4" t="str">
            <v>м2</v>
          </cell>
          <cell r="C4">
            <v>1500</v>
          </cell>
        </row>
        <row r="5">
          <cell r="A5" t="str">
            <v>Сэндвич-панели б=250 мм</v>
          </cell>
          <cell r="B5" t="str">
            <v>м2</v>
          </cell>
          <cell r="C5">
            <v>1800</v>
          </cell>
        </row>
        <row r="6">
          <cell r="A6" t="str">
            <v>Крепеж, доборные, пена и тд</v>
          </cell>
          <cell r="B6" t="str">
            <v>компл</v>
          </cell>
          <cell r="C6">
            <v>240</v>
          </cell>
        </row>
        <row r="7">
          <cell r="A7" t="str">
            <v>Монтаж сендвич-панелей стеновых</v>
          </cell>
          <cell r="B7" t="str">
            <v>м2</v>
          </cell>
          <cell r="C7">
            <v>160</v>
          </cell>
        </row>
        <row r="8">
          <cell r="A8" t="str">
            <v>Кассета кровли, б=100мм</v>
          </cell>
          <cell r="B8" t="str">
            <v>м2</v>
          </cell>
          <cell r="C8">
            <v>0</v>
          </cell>
        </row>
        <row r="9">
          <cell r="A9" t="str">
            <v>Кассета кровли, б=150мм</v>
          </cell>
          <cell r="B9" t="str">
            <v>м2</v>
          </cell>
          <cell r="C9">
            <v>0</v>
          </cell>
        </row>
        <row r="10">
          <cell r="A10" t="str">
            <v>Кассета кровли, б=200мм</v>
          </cell>
          <cell r="B10" t="str">
            <v>м2</v>
          </cell>
          <cell r="C10">
            <v>0</v>
          </cell>
        </row>
        <row r="11">
          <cell r="A11" t="str">
            <v>Кассета кровли, б=200мм</v>
          </cell>
          <cell r="B11" t="str">
            <v>м2</v>
          </cell>
          <cell r="C11">
            <v>0</v>
          </cell>
        </row>
        <row r="12">
          <cell r="A12" t="str">
            <v>Кассета кровли, б=250мм</v>
          </cell>
          <cell r="B12" t="str">
            <v>м2</v>
          </cell>
          <cell r="C12">
            <v>0</v>
          </cell>
        </row>
        <row r="13">
          <cell r="A13" t="str">
            <v>Кассета кровли, б=300мм</v>
          </cell>
          <cell r="B13" t="str">
            <v>м2</v>
          </cell>
          <cell r="C13">
            <v>0</v>
          </cell>
        </row>
        <row r="14">
          <cell r="A14" t="str">
            <v>Кассета пола, б=100мм</v>
          </cell>
          <cell r="B14" t="str">
            <v>м2</v>
          </cell>
          <cell r="C14">
            <v>0</v>
          </cell>
        </row>
        <row r="15">
          <cell r="A15" t="str">
            <v>Кассета пола, б=150мм</v>
          </cell>
          <cell r="B15" t="str">
            <v>м2</v>
          </cell>
          <cell r="C15">
            <v>0</v>
          </cell>
        </row>
        <row r="16">
          <cell r="A16" t="str">
            <v>Кассета пола, б=200мм</v>
          </cell>
          <cell r="B16" t="str">
            <v>м2</v>
          </cell>
          <cell r="C16">
            <v>0</v>
          </cell>
        </row>
        <row r="17">
          <cell r="A17" t="str">
            <v>Кассета пола, б=200мм</v>
          </cell>
          <cell r="B17" t="str">
            <v>м2</v>
          </cell>
          <cell r="C17">
            <v>0</v>
          </cell>
        </row>
        <row r="18">
          <cell r="A18" t="str">
            <v>Кассета пола, б=250мм</v>
          </cell>
          <cell r="B18" t="str">
            <v>м2</v>
          </cell>
          <cell r="C18">
            <v>0</v>
          </cell>
        </row>
        <row r="19">
          <cell r="A19" t="str">
            <v>Кассета пола, б=250мм</v>
          </cell>
          <cell r="B19" t="str">
            <v>м2</v>
          </cell>
          <cell r="C19">
            <v>0</v>
          </cell>
        </row>
        <row r="20">
          <cell r="A20" t="str">
            <v>Крепеж, доборные, пена и тд</v>
          </cell>
          <cell r="B20" t="str">
            <v>компл</v>
          </cell>
          <cell r="C20">
            <v>240</v>
          </cell>
        </row>
        <row r="21">
          <cell r="A21" t="str">
            <v>Модуль без 1 длинной и 1короткой стороны, 6,229х2,434м, 150/200/200</v>
          </cell>
          <cell r="B21" t="str">
            <v>к-т</v>
          </cell>
          <cell r="C21">
            <v>0</v>
          </cell>
        </row>
        <row r="22">
          <cell r="A22" t="str">
            <v>Модуль без 1 длинной и 1короткой стороны, 6,229х2,434м, 200/300/250</v>
          </cell>
          <cell r="B22" t="str">
            <v>к-т</v>
          </cell>
          <cell r="C22">
            <v>0</v>
          </cell>
        </row>
        <row r="23">
          <cell r="A23" t="str">
            <v>Модуль без 1 длинной и 1короткой стороны, 6,229х2,434м, б=100мм</v>
          </cell>
          <cell r="B23" t="str">
            <v>к-т</v>
          </cell>
          <cell r="C23">
            <v>0</v>
          </cell>
        </row>
        <row r="24">
          <cell r="A24" t="str">
            <v>Модуль без 1 длинной и 1короткой стороны, 6,229х2,434м, б=150мм</v>
          </cell>
          <cell r="B24" t="str">
            <v>к-т</v>
          </cell>
          <cell r="C24">
            <v>0</v>
          </cell>
        </row>
        <row r="25">
          <cell r="A25" t="str">
            <v>Модуль без 1 длинной и 1короткой стороны, 6,229х2,434м, б=200мм</v>
          </cell>
          <cell r="B25" t="str">
            <v>к-т</v>
          </cell>
          <cell r="C25">
            <v>0</v>
          </cell>
        </row>
        <row r="26">
          <cell r="A26" t="str">
            <v>Модуль без 1 длинной и 1короткой стороны, 6,229х2,434м, б=250мм</v>
          </cell>
          <cell r="B26" t="str">
            <v>к-т</v>
          </cell>
          <cell r="C26">
            <v>0</v>
          </cell>
        </row>
        <row r="27">
          <cell r="A27" t="str">
            <v>Модуль без 1 длинной стороны, 6,229х2,434м, 150/200/200</v>
          </cell>
          <cell r="B27" t="str">
            <v>к-т</v>
          </cell>
          <cell r="C27">
            <v>0</v>
          </cell>
        </row>
        <row r="28">
          <cell r="A28" t="str">
            <v>Модуль без 1 длинной стороны, 6,229х2,434м, 200/300/250</v>
          </cell>
          <cell r="B28" t="str">
            <v>к-т</v>
          </cell>
          <cell r="C28">
            <v>0</v>
          </cell>
        </row>
        <row r="29">
          <cell r="A29" t="str">
            <v>Модуль без 1 длинной стороны, 6,229х2,434м, б=100мм</v>
          </cell>
          <cell r="B29" t="str">
            <v>к-т</v>
          </cell>
          <cell r="C29">
            <v>0</v>
          </cell>
        </row>
        <row r="30">
          <cell r="A30" t="str">
            <v>Модуль без 1 длинной стороны, 6,229х2,434м, б=150мм</v>
          </cell>
          <cell r="B30" t="str">
            <v>к-т</v>
          </cell>
          <cell r="C30">
            <v>0</v>
          </cell>
        </row>
        <row r="31">
          <cell r="A31" t="str">
            <v>Модуль без 1 длинной стороны, 6,229х2,434м, б=200мм</v>
          </cell>
          <cell r="B31" t="str">
            <v>к-т</v>
          </cell>
          <cell r="C31">
            <v>0</v>
          </cell>
        </row>
        <row r="32">
          <cell r="A32" t="str">
            <v>Модуль без 1 длинной стороны, 6,229х2,434м, б=250мм</v>
          </cell>
          <cell r="B32" t="str">
            <v>к-т</v>
          </cell>
          <cell r="C32">
            <v>0</v>
          </cell>
        </row>
        <row r="33">
          <cell r="A33" t="str">
            <v>Модуль без 1 короткой стороны, 6,229х2,434м, 150/200/200</v>
          </cell>
          <cell r="B33" t="str">
            <v>к-т</v>
          </cell>
          <cell r="C33">
            <v>0</v>
          </cell>
        </row>
        <row r="34">
          <cell r="A34" t="str">
            <v>Модуль без 1 короткой стороны, 6,229х2,434м, 200/300/250</v>
          </cell>
          <cell r="B34" t="str">
            <v>к-т</v>
          </cell>
          <cell r="C34">
            <v>0</v>
          </cell>
        </row>
        <row r="35">
          <cell r="A35" t="str">
            <v>Модуль без 1 короткой стороны, 6,229х2,434м, б=100мм</v>
          </cell>
          <cell r="B35" t="str">
            <v>к-т</v>
          </cell>
          <cell r="C35">
            <v>0</v>
          </cell>
        </row>
        <row r="36">
          <cell r="A36" t="str">
            <v>Модуль без 1 короткой стороны, 6,229х2,434м, б=150мм</v>
          </cell>
          <cell r="B36" t="str">
            <v>к-т</v>
          </cell>
          <cell r="C36">
            <v>0</v>
          </cell>
        </row>
        <row r="37">
          <cell r="A37" t="str">
            <v>Модуль без 1 короткой стороны, 6,229х2,434м, б=200мм</v>
          </cell>
          <cell r="B37" t="str">
            <v>к-т</v>
          </cell>
          <cell r="C37">
            <v>0</v>
          </cell>
        </row>
        <row r="38">
          <cell r="A38" t="str">
            <v>Модуль без 1 короткой стороны, 6,229х2,434м, б=250мм</v>
          </cell>
          <cell r="B38" t="str">
            <v>к-т</v>
          </cell>
          <cell r="C38">
            <v>0</v>
          </cell>
        </row>
        <row r="39">
          <cell r="A39" t="str">
            <v>Модуль без 2 длинных и 1короткой стороны, 6,229х2,434м, 150/200/200</v>
          </cell>
          <cell r="B39" t="str">
            <v>к-т</v>
          </cell>
          <cell r="C39">
            <v>0</v>
          </cell>
        </row>
        <row r="40">
          <cell r="A40" t="str">
            <v>Модуль без 2 длинных и 1короткой стороны, 6,229х2,434м, 200/300/250</v>
          </cell>
          <cell r="B40" t="str">
            <v>к-т</v>
          </cell>
          <cell r="C40">
            <v>0</v>
          </cell>
        </row>
        <row r="41">
          <cell r="A41" t="str">
            <v>Модуль без 2 длинных и 1короткой стороны, 6,229х2,434м, б=100мм</v>
          </cell>
          <cell r="B41" t="str">
            <v>к-т</v>
          </cell>
          <cell r="C41">
            <v>0</v>
          </cell>
        </row>
        <row r="42">
          <cell r="A42" t="str">
            <v>Модуль без 2 длинных и 1короткой стороны, 6,229х2,434м, б=150мм</v>
          </cell>
          <cell r="B42" t="str">
            <v>к-т</v>
          </cell>
          <cell r="C42">
            <v>0</v>
          </cell>
        </row>
        <row r="43">
          <cell r="A43" t="str">
            <v>Модуль без 2 длинных и 1короткой стороны, 6,229х2,434м, б=200мм</v>
          </cell>
          <cell r="B43" t="str">
            <v>к-т</v>
          </cell>
          <cell r="C43">
            <v>0</v>
          </cell>
        </row>
        <row r="44">
          <cell r="A44" t="str">
            <v>Модуль без 2 длинных и 1короткой стороны, 6,229х2,434м, б=250мм</v>
          </cell>
          <cell r="B44" t="str">
            <v>к-т</v>
          </cell>
          <cell r="C44">
            <v>0</v>
          </cell>
        </row>
        <row r="45">
          <cell r="A45" t="str">
            <v>Модуль без 2 длинных сторон, 6,229х2,434м, 150/200/200</v>
          </cell>
          <cell r="B45" t="str">
            <v>к-т</v>
          </cell>
          <cell r="C45">
            <v>0</v>
          </cell>
        </row>
        <row r="46">
          <cell r="A46" t="str">
            <v>Модуль без 2 длинных сторон, 6,229х2,434м, 200/300/250</v>
          </cell>
          <cell r="B46" t="str">
            <v>к-т</v>
          </cell>
          <cell r="C46">
            <v>0</v>
          </cell>
        </row>
        <row r="47">
          <cell r="A47" t="str">
            <v>Модуль без 2 длинных сторон, 6,229х2,434м, б=100мм</v>
          </cell>
          <cell r="B47" t="str">
            <v>к-т</v>
          </cell>
          <cell r="C47">
            <v>0</v>
          </cell>
        </row>
        <row r="48">
          <cell r="A48" t="str">
            <v>Модуль без 2 длинных сторон, 6,229х2,434м, б=150мм</v>
          </cell>
          <cell r="B48" t="str">
            <v>к-т</v>
          </cell>
          <cell r="C48">
            <v>0</v>
          </cell>
        </row>
        <row r="49">
          <cell r="A49" t="str">
            <v>Модуль без 2 длинных сторон, 6,229х2,434м, б=200мм</v>
          </cell>
          <cell r="B49" t="str">
            <v>к-т</v>
          </cell>
          <cell r="C49">
            <v>0</v>
          </cell>
        </row>
        <row r="50">
          <cell r="A50" t="str">
            <v>Модуль без 2 длинных сторон, 6,229х2,434м, б=250мм</v>
          </cell>
          <cell r="B50" t="str">
            <v>к-т</v>
          </cell>
          <cell r="C50">
            <v>0</v>
          </cell>
        </row>
        <row r="51">
          <cell r="A51" t="str">
            <v>Модуль без 2 коротких и 1длинной стороны, 6,229х2,434м, 150/200/200</v>
          </cell>
          <cell r="B51" t="str">
            <v>к-т</v>
          </cell>
          <cell r="C51">
            <v>0</v>
          </cell>
        </row>
        <row r="52">
          <cell r="A52" t="str">
            <v>Модуль без 2 коротких и 1длинной стороны, 6,229х2,434м, 200/300/250</v>
          </cell>
          <cell r="B52" t="str">
            <v>к-т</v>
          </cell>
          <cell r="C52">
            <v>0</v>
          </cell>
        </row>
        <row r="53">
          <cell r="A53" t="str">
            <v>Модуль без 2 коротких и 1длинной стороны, 6,229х2,434м, б=100мм</v>
          </cell>
          <cell r="B53" t="str">
            <v>к-т</v>
          </cell>
          <cell r="C53">
            <v>0</v>
          </cell>
        </row>
        <row r="54">
          <cell r="A54" t="str">
            <v>Модуль без 2 коротких и 1длинной стороны, 6,229х2,434м, б=150мм</v>
          </cell>
          <cell r="B54" t="str">
            <v>к-т</v>
          </cell>
          <cell r="C54">
            <v>0</v>
          </cell>
        </row>
        <row r="55">
          <cell r="A55" t="str">
            <v>Модуль без 2 коротких и 1длинной стороны, 6,229х2,434м, б=200мм</v>
          </cell>
          <cell r="B55" t="str">
            <v>к-т</v>
          </cell>
          <cell r="C55">
            <v>0</v>
          </cell>
        </row>
        <row r="56">
          <cell r="A56" t="str">
            <v>Модуль без 2 коротких и 1длинной стороны, 6,229х2,434м, б=250мм</v>
          </cell>
          <cell r="B56" t="str">
            <v>к-т</v>
          </cell>
          <cell r="C56">
            <v>0</v>
          </cell>
        </row>
        <row r="57">
          <cell r="A57" t="str">
            <v>Модуль без 2 коротких сторон, 6,229х2,434м, 150/200/200</v>
          </cell>
          <cell r="B57" t="str">
            <v>к-т</v>
          </cell>
          <cell r="C57">
            <v>0</v>
          </cell>
        </row>
        <row r="58">
          <cell r="A58" t="str">
            <v>Модуль без 2 коротких сторон, 6,229х2,434м, 200/300/250</v>
          </cell>
          <cell r="B58" t="str">
            <v>к-т</v>
          </cell>
          <cell r="C58">
            <v>0</v>
          </cell>
        </row>
        <row r="59">
          <cell r="A59" t="str">
            <v>Модуль без 2 коротких сторон, 6,229х2,434м, б=100мм</v>
          </cell>
          <cell r="B59" t="str">
            <v>к-т</v>
          </cell>
          <cell r="C59">
            <v>0</v>
          </cell>
        </row>
        <row r="60">
          <cell r="A60" t="str">
            <v>Модуль без 2 коротких сторон, 6,229х2,434м, б=150мм</v>
          </cell>
          <cell r="B60" t="str">
            <v>к-т</v>
          </cell>
          <cell r="C60">
            <v>0</v>
          </cell>
        </row>
        <row r="61">
          <cell r="A61" t="str">
            <v>Модуль без 2 коротких сторон, 6,229х2,434м, б=200мм</v>
          </cell>
          <cell r="B61" t="str">
            <v>к-т</v>
          </cell>
          <cell r="C61">
            <v>0</v>
          </cell>
        </row>
        <row r="62">
          <cell r="A62" t="str">
            <v>Модуль без 2 коротких сторон, 6,229х2,434м, б=250мм</v>
          </cell>
          <cell r="B62" t="str">
            <v>к-т</v>
          </cell>
          <cell r="C62">
            <v>0</v>
          </cell>
        </row>
        <row r="63">
          <cell r="A63" t="str">
            <v>Монтаж второго и третьего этажа здания</v>
          </cell>
          <cell r="B63" t="str">
            <v>к-т</v>
          </cell>
          <cell r="C63">
            <v>3000</v>
          </cell>
        </row>
        <row r="64">
          <cell r="A64" t="str">
            <v>Монтаж первого этажа здания</v>
          </cell>
          <cell r="B64" t="str">
            <v>к-т</v>
          </cell>
          <cell r="C64">
            <v>2000</v>
          </cell>
        </row>
        <row r="65">
          <cell r="A65" t="str">
            <v>Монтаж сендвич-панелей стеновых</v>
          </cell>
          <cell r="B65" t="str">
            <v>м2</v>
          </cell>
          <cell r="C65">
            <v>160</v>
          </cell>
        </row>
        <row r="66">
          <cell r="A66" t="str">
            <v>Полный модуль, 6,229х2,434м, 150/200/200</v>
          </cell>
          <cell r="B66" t="str">
            <v>к-т</v>
          </cell>
          <cell r="C66">
            <v>0</v>
          </cell>
        </row>
        <row r="67">
          <cell r="A67" t="str">
            <v>Полный модуль, 6,229х2,434м, 200/300/250</v>
          </cell>
          <cell r="B67" t="str">
            <v>к-т</v>
          </cell>
          <cell r="C67">
            <v>0</v>
          </cell>
        </row>
        <row r="68">
          <cell r="A68" t="str">
            <v>Полный модуль, 6,229х2,434м, б=100мм</v>
          </cell>
          <cell r="B68" t="str">
            <v>к-т</v>
          </cell>
          <cell r="C68">
            <v>0</v>
          </cell>
        </row>
        <row r="69">
          <cell r="A69" t="str">
            <v>Полный модуль, 6,229х2,434м, б=150мм</v>
          </cell>
          <cell r="B69" t="str">
            <v>к-т</v>
          </cell>
          <cell r="C69">
            <v>0</v>
          </cell>
        </row>
        <row r="70">
          <cell r="A70" t="str">
            <v>Полный модуль, 6,229х2,434м, б=200мм</v>
          </cell>
          <cell r="B70" t="str">
            <v>к-т</v>
          </cell>
          <cell r="C70">
            <v>0</v>
          </cell>
        </row>
        <row r="71">
          <cell r="A71" t="str">
            <v>Полный модуль, 6,229х2,434м, б=250мм</v>
          </cell>
          <cell r="B71" t="str">
            <v>к-т</v>
          </cell>
          <cell r="C71">
            <v>0</v>
          </cell>
        </row>
        <row r="72">
          <cell r="A72" t="str">
            <v>Сборка СРМ</v>
          </cell>
          <cell r="B72" t="str">
            <v>к-т</v>
          </cell>
          <cell r="C72">
            <v>2000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мета"/>
      <sheetName val="Земляные работы"/>
      <sheetName val="Фундаменты"/>
      <sheetName val="Полы, перекрытия"/>
      <sheetName val="Металлокаркас"/>
      <sheetName val="Наружные стены и модули"/>
      <sheetName val="Кровля"/>
      <sheetName val="Двери"/>
      <sheetName val="Окна"/>
      <sheetName val="Ворота"/>
      <sheetName val="Перегородки"/>
      <sheetName val="Отделка"/>
      <sheetName val="Лестницы, крыльца"/>
      <sheetName val="БУ, отмостка, цоко"/>
      <sheetName val="ЭОМ"/>
      <sheetName val="ОиВ"/>
      <sheetName val="ВиК"/>
      <sheetName val="АПС"/>
      <sheetName val="СКС"/>
      <sheetName val="Прочие"/>
    </sheetNames>
    <definedNames>
      <definedName name="Прайс" refersTo="='Отделка'!$A$1:$C$72" sheetId="11"/>
    </definedNames>
    <sheetDataSet>
      <sheetData sheetId="0" refreshError="1">
        <row r="1">
          <cell r="A1" t="str">
            <v>Вахтовый городок - жилой дом на 220чел</v>
          </cell>
        </row>
      </sheetData>
      <sheetData sheetId="1" refreshError="1">
        <row r="1">
          <cell r="A1" t="str">
            <v>-</v>
          </cell>
        </row>
      </sheetData>
      <sheetData sheetId="2" refreshError="1">
        <row r="1">
          <cell r="A1" t="str">
            <v>-</v>
          </cell>
          <cell r="B1" t="str">
            <v>-</v>
          </cell>
          <cell r="C1">
            <v>0</v>
          </cell>
        </row>
        <row r="2">
          <cell r="A2" t="str">
            <v>Бетон В 20</v>
          </cell>
          <cell r="B2" t="str">
            <v>м3</v>
          </cell>
          <cell r="C2">
            <v>4000</v>
          </cell>
        </row>
        <row r="3">
          <cell r="A3" t="str">
            <v>Арматура</v>
          </cell>
          <cell r="B3" t="str">
            <v>т</v>
          </cell>
          <cell r="C3">
            <v>28000</v>
          </cell>
        </row>
        <row r="4">
          <cell r="A4" t="str">
            <v>Закладные детали, болты и прочее</v>
          </cell>
          <cell r="B4" t="str">
            <v>т</v>
          </cell>
          <cell r="C4">
            <v>50000</v>
          </cell>
        </row>
        <row r="5">
          <cell r="A5" t="str">
            <v>Устройство ж/б конструкций</v>
          </cell>
          <cell r="B5" t="str">
            <v>м3</v>
          </cell>
          <cell r="C5">
            <v>2500</v>
          </cell>
        </row>
        <row r="6">
          <cell r="A6" t="str">
            <v>Изготовление арматурных сеток и каркасов</v>
          </cell>
          <cell r="B6" t="str">
            <v>тн</v>
          </cell>
          <cell r="C6">
            <v>9000</v>
          </cell>
        </row>
        <row r="7">
          <cell r="A7" t="str">
            <v>Опалубка и прочие материалы</v>
          </cell>
          <cell r="B7" t="str">
            <v>м3</v>
          </cell>
          <cell r="C7">
            <v>500</v>
          </cell>
        </row>
        <row r="8">
          <cell r="A8" t="str">
            <v>Бетон В 20</v>
          </cell>
          <cell r="B8" t="str">
            <v>м3</v>
          </cell>
          <cell r="C8">
            <v>4000</v>
          </cell>
        </row>
        <row r="9">
          <cell r="A9" t="str">
            <v>Арматура</v>
          </cell>
          <cell r="B9" t="str">
            <v>т</v>
          </cell>
          <cell r="C9">
            <v>28000</v>
          </cell>
        </row>
        <row r="10">
          <cell r="A10" t="str">
            <v>Устройство ж/б</v>
          </cell>
          <cell r="B10" t="str">
            <v>м3</v>
          </cell>
          <cell r="C10">
            <v>2500</v>
          </cell>
        </row>
        <row r="11">
          <cell r="A11" t="str">
            <v>Опалубка и прочие материалы</v>
          </cell>
          <cell r="B11" t="str">
            <v>м3</v>
          </cell>
          <cell r="C11">
            <v>500</v>
          </cell>
        </row>
        <row r="12">
          <cell r="A12" t="str">
            <v>Битум для гидроизоляции</v>
          </cell>
          <cell r="B12" t="str">
            <v>т</v>
          </cell>
          <cell r="C12">
            <v>23000</v>
          </cell>
        </row>
        <row r="13">
          <cell r="A13" t="str">
            <v>Гидроизоляция фундаментов, включая фундамент под колонны</v>
          </cell>
          <cell r="B13" t="str">
            <v>м2</v>
          </cell>
          <cell r="C13">
            <v>80</v>
          </cell>
        </row>
        <row r="14">
          <cell r="A14" t="str">
            <v>Утеплитель пенополистирол 100 мм</v>
          </cell>
          <cell r="B14" t="str">
            <v>м3</v>
          </cell>
          <cell r="C14">
            <v>5000</v>
          </cell>
        </row>
        <row r="15">
          <cell r="A15" t="str">
            <v>Устройство утеплителя</v>
          </cell>
          <cell r="B15" t="str">
            <v>м3</v>
          </cell>
          <cell r="C15">
            <v>500</v>
          </cell>
        </row>
        <row r="16">
          <cell r="A16" t="str">
            <v>Бурение скважин диам.100-200мм с погружением обсадной трубы</v>
          </cell>
          <cell r="B16" t="str">
            <v>м</v>
          </cell>
          <cell r="C16">
            <v>2700</v>
          </cell>
        </row>
        <row r="17">
          <cell r="A17" t="str">
            <v>Бурение скважин диам.200-300мм с погружением обсадной трубы</v>
          </cell>
          <cell r="B17" t="str">
            <v>м</v>
          </cell>
          <cell r="C17">
            <v>4500</v>
          </cell>
        </row>
        <row r="18">
          <cell r="A18" t="str">
            <v>Обсадная труба Ду 299х7,5мм</v>
          </cell>
          <cell r="B18" t="str">
            <v>тн</v>
          </cell>
          <cell r="C18">
            <v>63000</v>
          </cell>
        </row>
        <row r="19">
          <cell r="A19" t="str">
            <v>Заполнение полых свай бетоном</v>
          </cell>
          <cell r="B19" t="str">
            <v>м3</v>
          </cell>
          <cell r="C19">
            <v>1500</v>
          </cell>
        </row>
        <row r="20">
          <cell r="A20" t="str">
            <v>Приготовление бетона В15</v>
          </cell>
          <cell r="B20" t="str">
            <v>м3</v>
          </cell>
          <cell r="C20">
            <v>1800</v>
          </cell>
        </row>
        <row r="21">
          <cell r="A21" t="str">
            <v>Цемент М-600</v>
          </cell>
          <cell r="B21" t="str">
            <v>тн</v>
          </cell>
          <cell r="C21">
            <v>3900</v>
          </cell>
        </row>
        <row r="22">
          <cell r="A22" t="str">
            <v>Щебень строительный ( фракция 20-40)</v>
          </cell>
          <cell r="B22" t="str">
            <v>м3</v>
          </cell>
          <cell r="C22">
            <v>730</v>
          </cell>
        </row>
        <row r="23">
          <cell r="A23" t="str">
            <v>Песок</v>
          </cell>
          <cell r="B23" t="str">
            <v>м3</v>
          </cell>
          <cell r="C23">
            <v>680</v>
          </cell>
        </row>
        <row r="24">
          <cell r="A24" t="str">
            <v>Вода</v>
          </cell>
          <cell r="B24" t="str">
            <v>м3</v>
          </cell>
          <cell r="C24">
            <v>11.8</v>
          </cell>
        </row>
        <row r="25">
          <cell r="A25" t="str">
            <v>Антикорозионная защита оголовков свай</v>
          </cell>
          <cell r="B25" t="str">
            <v>м2</v>
          </cell>
          <cell r="C25">
            <v>120</v>
          </cell>
        </row>
        <row r="26">
          <cell r="A26" t="str">
            <v>Грунтовка ГФ-021</v>
          </cell>
          <cell r="B26" t="str">
            <v>кг</v>
          </cell>
          <cell r="C26">
            <v>20</v>
          </cell>
        </row>
        <row r="27">
          <cell r="A27" t="str">
            <v>Мастика "Вектор" 0,25 кг/м2</v>
          </cell>
          <cell r="B27" t="str">
            <v>кг</v>
          </cell>
          <cell r="C27">
            <v>443</v>
          </cell>
        </row>
        <row r="28">
          <cell r="A28" t="str">
            <v>Устройство песчанного основания</v>
          </cell>
          <cell r="B28" t="str">
            <v>м3</v>
          </cell>
          <cell r="C28">
            <v>600</v>
          </cell>
        </row>
        <row r="29">
          <cell r="A29" t="str">
            <v>Устройство стен фундаментов из блоков ФБС</v>
          </cell>
          <cell r="B29" t="str">
            <v>шт</v>
          </cell>
          <cell r="C29">
            <v>450</v>
          </cell>
        </row>
        <row r="30">
          <cell r="A30" t="str">
            <v>Блоки ФБС 24.3.6т</v>
          </cell>
          <cell r="B30" t="str">
            <v>шт</v>
          </cell>
          <cell r="C30">
            <v>1850</v>
          </cell>
        </row>
        <row r="31">
          <cell r="A31" t="str">
            <v>Устройство ж/б конструкций монолитного пояса</v>
          </cell>
          <cell r="B31" t="str">
            <v>м3</v>
          </cell>
          <cell r="C31">
            <v>3000</v>
          </cell>
        </row>
        <row r="32">
          <cell r="A32" t="str">
            <v>Битум для гидроизоляции</v>
          </cell>
          <cell r="B32" t="str">
            <v>т</v>
          </cell>
          <cell r="C32">
            <v>23000</v>
          </cell>
        </row>
        <row r="33">
          <cell r="A33" t="str">
            <v>Буроям</v>
          </cell>
          <cell r="B33" t="str">
            <v>маш/час</v>
          </cell>
          <cell r="C33">
            <v>2000</v>
          </cell>
        </row>
        <row r="34">
          <cell r="A34" t="str">
            <v>Винтовые сваи диам.114мм L=2,5м.</v>
          </cell>
          <cell r="B34" t="str">
            <v>шт</v>
          </cell>
          <cell r="C34">
            <v>5000</v>
          </cell>
        </row>
        <row r="35">
          <cell r="A35" t="str">
            <v>Винтовые сваи диам.114мм L=3,5м.</v>
          </cell>
          <cell r="B35" t="str">
            <v>шт</v>
          </cell>
          <cell r="C35">
            <v>5500</v>
          </cell>
        </row>
        <row r="36">
          <cell r="A36" t="str">
            <v>Винтовые сваи диам.76мм L=2,5м.</v>
          </cell>
          <cell r="B36" t="str">
            <v>шт</v>
          </cell>
          <cell r="C36">
            <v>4100</v>
          </cell>
        </row>
        <row r="37">
          <cell r="A37" t="str">
            <v>Винтовые сваи диам.76мм L=3,5м.</v>
          </cell>
          <cell r="B37" t="str">
            <v>шт</v>
          </cell>
          <cell r="C37">
            <v>4600</v>
          </cell>
        </row>
        <row r="38">
          <cell r="A38" t="str">
            <v>Гидроизоляция фундаментов, включая фундамент под колонны</v>
          </cell>
          <cell r="B38" t="str">
            <v>м2</v>
          </cell>
          <cell r="C38">
            <v>80</v>
          </cell>
        </row>
        <row r="39">
          <cell r="A39" t="str">
            <v>Закладные детали, болты и прочее</v>
          </cell>
          <cell r="B39" t="str">
            <v>т</v>
          </cell>
          <cell r="C39">
            <v>50000</v>
          </cell>
        </row>
        <row r="40">
          <cell r="A40" t="str">
            <v>Опалубка и прочие материалы</v>
          </cell>
          <cell r="B40" t="str">
            <v>м3</v>
          </cell>
          <cell r="C40">
            <v>500</v>
          </cell>
        </row>
        <row r="41">
          <cell r="A41" t="str">
            <v>Опалубка и прочие материалы</v>
          </cell>
          <cell r="B41" t="str">
            <v>м3</v>
          </cell>
          <cell r="C41">
            <v>500</v>
          </cell>
        </row>
        <row r="42">
          <cell r="A42" t="str">
            <v>Устройство ж/б конструкций</v>
          </cell>
          <cell r="B42" t="str">
            <v>м3</v>
          </cell>
          <cell r="C42">
            <v>2500</v>
          </cell>
        </row>
        <row r="43">
          <cell r="A43" t="str">
            <v>Устройство утеплителя</v>
          </cell>
          <cell r="B43" t="str">
            <v>м3</v>
          </cell>
          <cell r="C43">
            <v>500</v>
          </cell>
        </row>
        <row r="44">
          <cell r="A44" t="str">
            <v>Утеплитель пенополистирол 100 мм</v>
          </cell>
          <cell r="B44" t="str">
            <v>м3</v>
          </cell>
          <cell r="C44">
            <v>5000</v>
          </cell>
        </row>
        <row r="45">
          <cell r="A45" t="str">
            <v>Монтаж свай винтовых</v>
          </cell>
          <cell r="B45" t="str">
            <v>шт</v>
          </cell>
          <cell r="C45">
            <v>350</v>
          </cell>
        </row>
        <row r="46">
          <cell r="A46" t="str">
            <v>Монтаж металлоконструкций обвязки огловков свай</v>
          </cell>
          <cell r="B46" t="str">
            <v>тн</v>
          </cell>
          <cell r="C46">
            <v>9000</v>
          </cell>
        </row>
        <row r="47">
          <cell r="A47" t="str">
            <v>Металлоконструкции обвязки оголовков свай из швеллера 20П</v>
          </cell>
          <cell r="B47" t="str">
            <v>тн</v>
          </cell>
          <cell r="C47">
            <v>33500</v>
          </cell>
        </row>
        <row r="48">
          <cell r="A48">
            <v>0</v>
          </cell>
          <cell r="B48">
            <v>0</v>
          </cell>
          <cell r="C48">
            <v>0</v>
          </cell>
        </row>
        <row r="49">
          <cell r="A49">
            <v>0</v>
          </cell>
          <cell r="B49">
            <v>0</v>
          </cell>
          <cell r="C49">
            <v>0</v>
          </cell>
        </row>
        <row r="50">
          <cell r="A50">
            <v>0</v>
          </cell>
          <cell r="B50">
            <v>0</v>
          </cell>
          <cell r="C50">
            <v>0</v>
          </cell>
        </row>
        <row r="51">
          <cell r="A51">
            <v>0</v>
          </cell>
          <cell r="B51">
            <v>0</v>
          </cell>
          <cell r="C51">
            <v>0</v>
          </cell>
        </row>
        <row r="52">
          <cell r="A52">
            <v>0</v>
          </cell>
          <cell r="B52">
            <v>0</v>
          </cell>
          <cell r="C52">
            <v>0</v>
          </cell>
        </row>
        <row r="53">
          <cell r="A53">
            <v>0</v>
          </cell>
          <cell r="B53">
            <v>0</v>
          </cell>
          <cell r="C53">
            <v>0</v>
          </cell>
        </row>
        <row r="54">
          <cell r="A54">
            <v>0</v>
          </cell>
          <cell r="B54">
            <v>0</v>
          </cell>
          <cell r="C54">
            <v>0</v>
          </cell>
        </row>
        <row r="55">
          <cell r="A55">
            <v>0</v>
          </cell>
          <cell r="B55">
            <v>0</v>
          </cell>
          <cell r="C55">
            <v>0</v>
          </cell>
        </row>
        <row r="56">
          <cell r="A56">
            <v>0</v>
          </cell>
          <cell r="B56">
            <v>0</v>
          </cell>
          <cell r="C56">
            <v>0</v>
          </cell>
        </row>
      </sheetData>
      <sheetData sheetId="3" refreshError="1">
        <row r="1">
          <cell r="A1" t="str">
            <v>-</v>
          </cell>
        </row>
      </sheetData>
      <sheetData sheetId="4" refreshError="1">
        <row r="1">
          <cell r="A1" t="str">
            <v>-</v>
          </cell>
        </row>
      </sheetData>
      <sheetData sheetId="5" refreshError="1">
        <row r="1">
          <cell r="A1" t="str">
            <v>-</v>
          </cell>
          <cell r="B1" t="str">
            <v>-</v>
          </cell>
          <cell r="C1">
            <v>0</v>
          </cell>
        </row>
        <row r="2">
          <cell r="A2" t="str">
            <v>Сэндвич-панели б=100 мм</v>
          </cell>
          <cell r="B2" t="str">
            <v>м2</v>
          </cell>
          <cell r="C2">
            <v>1100</v>
          </cell>
        </row>
        <row r="3">
          <cell r="A3" t="str">
            <v>Сэндвич-панели б=150 мм</v>
          </cell>
          <cell r="B3" t="str">
            <v>м2</v>
          </cell>
          <cell r="C3">
            <v>1300</v>
          </cell>
        </row>
        <row r="4">
          <cell r="A4" t="str">
            <v>Сэндвич-панели б=200 мм</v>
          </cell>
          <cell r="B4" t="str">
            <v>м2</v>
          </cell>
          <cell r="C4">
            <v>1500</v>
          </cell>
        </row>
        <row r="5">
          <cell r="A5" t="str">
            <v>Сэндвич-панели б=250 мм</v>
          </cell>
          <cell r="B5" t="str">
            <v>м2</v>
          </cell>
          <cell r="C5">
            <v>1800</v>
          </cell>
        </row>
        <row r="6">
          <cell r="A6" t="str">
            <v>Крепеж, доборные, пена и тд</v>
          </cell>
          <cell r="B6" t="str">
            <v>компл</v>
          </cell>
          <cell r="C6">
            <v>240</v>
          </cell>
        </row>
        <row r="7">
          <cell r="A7" t="str">
            <v>Монтаж сендвич-панелей стеновых</v>
          </cell>
          <cell r="B7" t="str">
            <v>м2</v>
          </cell>
          <cell r="C7">
            <v>160</v>
          </cell>
        </row>
        <row r="8">
          <cell r="A8" t="str">
            <v>Кассета кровли, б=100мм</v>
          </cell>
          <cell r="B8" t="str">
            <v>м2</v>
          </cell>
          <cell r="C8">
            <v>0</v>
          </cell>
        </row>
        <row r="9">
          <cell r="A9" t="str">
            <v>Кассета кровли, б=150мм</v>
          </cell>
          <cell r="B9" t="str">
            <v>м2</v>
          </cell>
          <cell r="C9">
            <v>0</v>
          </cell>
        </row>
        <row r="10">
          <cell r="A10" t="str">
            <v>Кассета кровли, б=200мм</v>
          </cell>
          <cell r="B10" t="str">
            <v>м2</v>
          </cell>
          <cell r="C10">
            <v>0</v>
          </cell>
        </row>
        <row r="11">
          <cell r="A11" t="str">
            <v>Кассета кровли, б=200мм</v>
          </cell>
          <cell r="B11" t="str">
            <v>м2</v>
          </cell>
          <cell r="C11">
            <v>0</v>
          </cell>
        </row>
        <row r="12">
          <cell r="A12" t="str">
            <v>Кассета кровли, б=250мм</v>
          </cell>
          <cell r="B12" t="str">
            <v>м2</v>
          </cell>
          <cell r="C12">
            <v>0</v>
          </cell>
        </row>
        <row r="13">
          <cell r="A13" t="str">
            <v>Кассета кровли, б=300мм</v>
          </cell>
          <cell r="B13" t="str">
            <v>м2</v>
          </cell>
          <cell r="C13">
            <v>0</v>
          </cell>
        </row>
        <row r="14">
          <cell r="A14" t="str">
            <v>Кассета пола, б=100мм</v>
          </cell>
          <cell r="B14" t="str">
            <v>м2</v>
          </cell>
          <cell r="C14">
            <v>0</v>
          </cell>
        </row>
        <row r="15">
          <cell r="A15" t="str">
            <v>Кассета пола, б=150мм</v>
          </cell>
          <cell r="B15" t="str">
            <v>м2</v>
          </cell>
          <cell r="C15">
            <v>0</v>
          </cell>
        </row>
        <row r="16">
          <cell r="A16" t="str">
            <v>Кассета пола, б=200мм</v>
          </cell>
          <cell r="B16" t="str">
            <v>м2</v>
          </cell>
          <cell r="C16">
            <v>0</v>
          </cell>
        </row>
        <row r="17">
          <cell r="A17" t="str">
            <v>Кассета пола, б=200мм</v>
          </cell>
          <cell r="B17" t="str">
            <v>м2</v>
          </cell>
          <cell r="C17">
            <v>0</v>
          </cell>
        </row>
        <row r="18">
          <cell r="A18" t="str">
            <v>Кассета пола, б=250мм</v>
          </cell>
          <cell r="B18" t="str">
            <v>м2</v>
          </cell>
          <cell r="C18">
            <v>0</v>
          </cell>
        </row>
        <row r="19">
          <cell r="A19" t="str">
            <v>Кассета пола, б=250мм</v>
          </cell>
          <cell r="B19" t="str">
            <v>м2</v>
          </cell>
          <cell r="C19">
            <v>0</v>
          </cell>
        </row>
        <row r="20">
          <cell r="A20" t="str">
            <v>Крепеж, доборные, пена и тд</v>
          </cell>
          <cell r="B20" t="str">
            <v>компл</v>
          </cell>
          <cell r="C20">
            <v>240</v>
          </cell>
        </row>
        <row r="21">
          <cell r="A21" t="str">
            <v>Модуль без 1 длинной и 1короткой стороны, 6,229х2,434м, 150/200/200</v>
          </cell>
          <cell r="B21" t="str">
            <v>к-т</v>
          </cell>
          <cell r="C21">
            <v>0</v>
          </cell>
        </row>
        <row r="22">
          <cell r="A22" t="str">
            <v>Модуль без 1 длинной и 1короткой стороны, 6,229х2,434м, 200/300/250</v>
          </cell>
          <cell r="B22" t="str">
            <v>к-т</v>
          </cell>
          <cell r="C22">
            <v>0</v>
          </cell>
        </row>
        <row r="23">
          <cell r="A23" t="str">
            <v>Модуль без 1 длинной и 1короткой стороны, 6,229х2,434м, б=100мм</v>
          </cell>
          <cell r="B23" t="str">
            <v>к-т</v>
          </cell>
          <cell r="C23">
            <v>0</v>
          </cell>
        </row>
        <row r="24">
          <cell r="A24" t="str">
            <v>Модуль без 1 длинной и 1короткой стороны, 6,229х2,434м, б=150мм</v>
          </cell>
          <cell r="B24" t="str">
            <v>к-т</v>
          </cell>
          <cell r="C24">
            <v>0</v>
          </cell>
        </row>
        <row r="25">
          <cell r="A25" t="str">
            <v>Модуль без 1 длинной и 1короткой стороны, 6,229х2,434м, б=200мм</v>
          </cell>
          <cell r="B25" t="str">
            <v>к-т</v>
          </cell>
          <cell r="C25">
            <v>0</v>
          </cell>
        </row>
        <row r="26">
          <cell r="A26" t="str">
            <v>Модуль без 1 длинной и 1короткой стороны, 6,229х2,434м, б=250мм</v>
          </cell>
          <cell r="B26" t="str">
            <v>к-т</v>
          </cell>
          <cell r="C26">
            <v>0</v>
          </cell>
        </row>
        <row r="27">
          <cell r="A27" t="str">
            <v>Модуль без 1 длинной стороны, 6,229х2,434м, 150/200/200</v>
          </cell>
          <cell r="B27" t="str">
            <v>к-т</v>
          </cell>
          <cell r="C27">
            <v>0</v>
          </cell>
        </row>
        <row r="28">
          <cell r="A28" t="str">
            <v>Модуль без 1 длинной стороны, 6,229х2,434м, 200/300/250</v>
          </cell>
          <cell r="B28" t="str">
            <v>к-т</v>
          </cell>
          <cell r="C28">
            <v>0</v>
          </cell>
        </row>
        <row r="29">
          <cell r="A29" t="str">
            <v>Модуль без 1 длинной стороны, 6,229х2,434м, б=100мм</v>
          </cell>
          <cell r="B29" t="str">
            <v>к-т</v>
          </cell>
          <cell r="C29">
            <v>0</v>
          </cell>
        </row>
        <row r="30">
          <cell r="A30" t="str">
            <v>Модуль без 1 длинной стороны, 6,229х2,434м, б=150мм</v>
          </cell>
          <cell r="B30" t="str">
            <v>к-т</v>
          </cell>
          <cell r="C30">
            <v>0</v>
          </cell>
        </row>
        <row r="31">
          <cell r="A31" t="str">
            <v>Модуль без 1 длинной стороны, 6,229х2,434м, б=200мм</v>
          </cell>
          <cell r="B31" t="str">
            <v>к-т</v>
          </cell>
          <cell r="C31">
            <v>0</v>
          </cell>
        </row>
        <row r="32">
          <cell r="A32" t="str">
            <v>Модуль без 1 длинной стороны, 6,229х2,434м, б=250мм</v>
          </cell>
          <cell r="B32" t="str">
            <v>к-т</v>
          </cell>
          <cell r="C32">
            <v>0</v>
          </cell>
        </row>
        <row r="33">
          <cell r="A33" t="str">
            <v>Модуль без 1 короткой стороны, 6,229х2,434м, 150/200/200</v>
          </cell>
          <cell r="B33" t="str">
            <v>к-т</v>
          </cell>
          <cell r="C33">
            <v>0</v>
          </cell>
        </row>
        <row r="34">
          <cell r="A34" t="str">
            <v>Модуль без 1 короткой стороны, 6,229х2,434м, 200/300/250</v>
          </cell>
          <cell r="B34" t="str">
            <v>к-т</v>
          </cell>
          <cell r="C34">
            <v>0</v>
          </cell>
        </row>
        <row r="35">
          <cell r="A35" t="str">
            <v>Модуль без 1 короткой стороны, 6,229х2,434м, б=100мм</v>
          </cell>
          <cell r="B35" t="str">
            <v>к-т</v>
          </cell>
          <cell r="C35">
            <v>0</v>
          </cell>
        </row>
        <row r="36">
          <cell r="A36" t="str">
            <v>Модуль без 1 короткой стороны, 6,229х2,434м, б=150мм</v>
          </cell>
          <cell r="B36" t="str">
            <v>к-т</v>
          </cell>
          <cell r="C36">
            <v>0</v>
          </cell>
        </row>
        <row r="37">
          <cell r="A37" t="str">
            <v>Модуль без 1 короткой стороны, 6,229х2,434м, б=200мм</v>
          </cell>
          <cell r="B37" t="str">
            <v>к-т</v>
          </cell>
          <cell r="C37">
            <v>0</v>
          </cell>
        </row>
        <row r="38">
          <cell r="A38" t="str">
            <v>Модуль без 1 короткой стороны, 6,229х2,434м, б=250мм</v>
          </cell>
          <cell r="B38" t="str">
            <v>к-т</v>
          </cell>
          <cell r="C38">
            <v>0</v>
          </cell>
        </row>
        <row r="39">
          <cell r="A39" t="str">
            <v>Модуль без 2 длинных и 1короткой стороны, 6,229х2,434м, 150/200/200</v>
          </cell>
          <cell r="B39" t="str">
            <v>к-т</v>
          </cell>
          <cell r="C39">
            <v>0</v>
          </cell>
        </row>
        <row r="40">
          <cell r="A40" t="str">
            <v>Модуль без 2 длинных и 1короткой стороны, 6,229х2,434м, 200/300/250</v>
          </cell>
          <cell r="B40" t="str">
            <v>к-т</v>
          </cell>
          <cell r="C40">
            <v>0</v>
          </cell>
        </row>
        <row r="41">
          <cell r="A41" t="str">
            <v>Модуль без 2 длинных и 1короткой стороны, 6,229х2,434м, б=100мм</v>
          </cell>
          <cell r="B41" t="str">
            <v>к-т</v>
          </cell>
          <cell r="C41">
            <v>0</v>
          </cell>
        </row>
        <row r="42">
          <cell r="A42" t="str">
            <v>Модуль без 2 длинных и 1короткой стороны, 6,229х2,434м, б=150мм</v>
          </cell>
          <cell r="B42" t="str">
            <v>к-т</v>
          </cell>
          <cell r="C42">
            <v>0</v>
          </cell>
        </row>
        <row r="43">
          <cell r="A43" t="str">
            <v>Модуль без 2 длинных и 1короткой стороны, 6,229х2,434м, б=200мм</v>
          </cell>
          <cell r="B43" t="str">
            <v>к-т</v>
          </cell>
          <cell r="C43">
            <v>0</v>
          </cell>
        </row>
        <row r="44">
          <cell r="A44" t="str">
            <v>Модуль без 2 длинных и 1короткой стороны, 6,229х2,434м, б=250мм</v>
          </cell>
          <cell r="B44" t="str">
            <v>к-т</v>
          </cell>
          <cell r="C44">
            <v>0</v>
          </cell>
        </row>
        <row r="45">
          <cell r="A45" t="str">
            <v>Модуль без 2 длинных сторон, 6,229х2,434м, 150/200/200</v>
          </cell>
          <cell r="B45" t="str">
            <v>к-т</v>
          </cell>
          <cell r="C45">
            <v>0</v>
          </cell>
        </row>
        <row r="46">
          <cell r="A46" t="str">
            <v>Модуль без 2 длинных сторон, 6,229х2,434м, 200/300/250</v>
          </cell>
          <cell r="B46" t="str">
            <v>к-т</v>
          </cell>
          <cell r="C46">
            <v>0</v>
          </cell>
        </row>
        <row r="47">
          <cell r="A47" t="str">
            <v>Модуль без 2 длинных сторон, 6,229х2,434м, б=100мм</v>
          </cell>
          <cell r="B47" t="str">
            <v>к-т</v>
          </cell>
          <cell r="C47">
            <v>0</v>
          </cell>
        </row>
        <row r="48">
          <cell r="A48" t="str">
            <v>Модуль без 2 длинных сторон, 6,229х2,434м, б=150мм</v>
          </cell>
          <cell r="B48" t="str">
            <v>к-т</v>
          </cell>
          <cell r="C48">
            <v>0</v>
          </cell>
        </row>
        <row r="49">
          <cell r="A49" t="str">
            <v>Модуль без 2 длинных сторон, 6,229х2,434м, б=200мм</v>
          </cell>
          <cell r="B49" t="str">
            <v>к-т</v>
          </cell>
          <cell r="C49">
            <v>0</v>
          </cell>
        </row>
        <row r="50">
          <cell r="A50" t="str">
            <v>Модуль без 2 длинных сторон, 6,229х2,434м, б=250мм</v>
          </cell>
          <cell r="B50" t="str">
            <v>к-т</v>
          </cell>
          <cell r="C50">
            <v>0</v>
          </cell>
        </row>
        <row r="51">
          <cell r="A51" t="str">
            <v>Модуль без 2 коротких и 1длинной стороны, 6,229х2,434м, 150/200/200</v>
          </cell>
          <cell r="B51" t="str">
            <v>к-т</v>
          </cell>
          <cell r="C51">
            <v>0</v>
          </cell>
        </row>
        <row r="52">
          <cell r="A52" t="str">
            <v>Модуль без 2 коротких и 1длинной стороны, 6,229х2,434м, 200/300/250</v>
          </cell>
          <cell r="B52" t="str">
            <v>к-т</v>
          </cell>
          <cell r="C52">
            <v>0</v>
          </cell>
        </row>
        <row r="53">
          <cell r="A53" t="str">
            <v>Модуль без 2 коротких и 1длинной стороны, 6,229х2,434м, б=100мм</v>
          </cell>
          <cell r="B53" t="str">
            <v>к-т</v>
          </cell>
          <cell r="C53">
            <v>0</v>
          </cell>
        </row>
        <row r="54">
          <cell r="A54" t="str">
            <v>Модуль без 2 коротких и 1длинной стороны, 6,229х2,434м, б=150мм</v>
          </cell>
          <cell r="B54" t="str">
            <v>к-т</v>
          </cell>
          <cell r="C54">
            <v>0</v>
          </cell>
        </row>
        <row r="55">
          <cell r="A55" t="str">
            <v>Модуль без 2 коротких и 1длинной стороны, 6,229х2,434м, б=200мм</v>
          </cell>
          <cell r="B55" t="str">
            <v>к-т</v>
          </cell>
          <cell r="C55">
            <v>0</v>
          </cell>
        </row>
        <row r="56">
          <cell r="A56" t="str">
            <v>Модуль без 2 коротких и 1длинной стороны, 6,229х2,434м, б=250мм</v>
          </cell>
          <cell r="B56" t="str">
            <v>к-т</v>
          </cell>
          <cell r="C56">
            <v>0</v>
          </cell>
        </row>
        <row r="57">
          <cell r="A57" t="str">
            <v>Модуль без 2 коротких сторон, 6,229х2,434м, 150/200/200</v>
          </cell>
          <cell r="B57" t="str">
            <v>к-т</v>
          </cell>
          <cell r="C57">
            <v>0</v>
          </cell>
        </row>
        <row r="58">
          <cell r="A58" t="str">
            <v>Модуль без 2 коротких сторон, 6,229х2,434м, 200/300/250</v>
          </cell>
          <cell r="B58" t="str">
            <v>к-т</v>
          </cell>
          <cell r="C58">
            <v>0</v>
          </cell>
        </row>
        <row r="59">
          <cell r="A59" t="str">
            <v>Модуль без 2 коротких сторон, 6,229х2,434м, б=100мм</v>
          </cell>
          <cell r="B59" t="str">
            <v>к-т</v>
          </cell>
          <cell r="C59">
            <v>0</v>
          </cell>
        </row>
        <row r="60">
          <cell r="A60" t="str">
            <v>Модуль без 2 коротких сторон, 6,229х2,434м, б=150мм</v>
          </cell>
          <cell r="B60" t="str">
            <v>к-т</v>
          </cell>
          <cell r="C60">
            <v>0</v>
          </cell>
        </row>
        <row r="61">
          <cell r="A61" t="str">
            <v>Модуль без 2 коротких сторон, 6,229х2,434м, б=200мм</v>
          </cell>
          <cell r="B61" t="str">
            <v>к-т</v>
          </cell>
          <cell r="C61">
            <v>0</v>
          </cell>
        </row>
        <row r="62">
          <cell r="A62" t="str">
            <v>Модуль без 2 коротких сторон, 6,229х2,434м, б=250мм</v>
          </cell>
          <cell r="B62" t="str">
            <v>к-т</v>
          </cell>
          <cell r="C62">
            <v>0</v>
          </cell>
        </row>
        <row r="63">
          <cell r="A63" t="str">
            <v>Монтаж второго и третьего этажа здания</v>
          </cell>
          <cell r="B63" t="str">
            <v>к-т</v>
          </cell>
          <cell r="C63">
            <v>3000</v>
          </cell>
        </row>
        <row r="64">
          <cell r="A64" t="str">
            <v>Монтаж первого этажа здания</v>
          </cell>
          <cell r="B64" t="str">
            <v>к-т</v>
          </cell>
          <cell r="C64">
            <v>2000</v>
          </cell>
        </row>
        <row r="65">
          <cell r="A65" t="str">
            <v>Монтаж сендвич-панелей стеновых</v>
          </cell>
          <cell r="B65" t="str">
            <v>м2</v>
          </cell>
          <cell r="C65">
            <v>160</v>
          </cell>
        </row>
        <row r="66">
          <cell r="A66" t="str">
            <v>Полный модуль, 6,229х2,434м, 150/200/200</v>
          </cell>
          <cell r="B66" t="str">
            <v>к-т</v>
          </cell>
          <cell r="C66">
            <v>0</v>
          </cell>
        </row>
        <row r="67">
          <cell r="A67" t="str">
            <v>Полный модуль, 6,229х2,434м, 200/300/250</v>
          </cell>
          <cell r="B67" t="str">
            <v>к-т</v>
          </cell>
          <cell r="C67">
            <v>0</v>
          </cell>
        </row>
        <row r="68">
          <cell r="A68" t="str">
            <v>Полный модуль, 6,229х2,434м, б=100мм</v>
          </cell>
          <cell r="B68" t="str">
            <v>к-т</v>
          </cell>
          <cell r="C68">
            <v>0</v>
          </cell>
        </row>
        <row r="69">
          <cell r="A69" t="str">
            <v>Полный модуль, 6,229х2,434м, б=150мм</v>
          </cell>
          <cell r="B69" t="str">
            <v>к-т</v>
          </cell>
          <cell r="C69">
            <v>0</v>
          </cell>
        </row>
        <row r="70">
          <cell r="A70" t="str">
            <v>Полный модуль, 6,229х2,434м, б=200мм</v>
          </cell>
          <cell r="B70" t="str">
            <v>к-т</v>
          </cell>
          <cell r="C70">
            <v>0</v>
          </cell>
        </row>
        <row r="71">
          <cell r="A71" t="str">
            <v>Полный модуль, 6,229х2,434м, б=250мм</v>
          </cell>
          <cell r="B71" t="str">
            <v>к-т</v>
          </cell>
          <cell r="C71">
            <v>0</v>
          </cell>
        </row>
        <row r="72">
          <cell r="A72" t="str">
            <v>Сборка СРМ</v>
          </cell>
          <cell r="B72" t="str">
            <v>к-т</v>
          </cell>
          <cell r="C72">
            <v>2000</v>
          </cell>
        </row>
      </sheetData>
      <sheetData sheetId="6" refreshError="1">
        <row r="1">
          <cell r="A1" t="str">
            <v>-</v>
          </cell>
          <cell r="B1" t="str">
            <v>-</v>
          </cell>
          <cell r="C1">
            <v>0</v>
          </cell>
        </row>
        <row r="2">
          <cell r="A2" t="str">
            <v>Сэндвич-панели б=100 мм</v>
          </cell>
          <cell r="B2" t="str">
            <v>м2</v>
          </cell>
          <cell r="C2">
            <v>1100</v>
          </cell>
        </row>
        <row r="3">
          <cell r="A3" t="str">
            <v>Сэндвич-панели б=150 мм</v>
          </cell>
          <cell r="B3" t="str">
            <v>м2</v>
          </cell>
          <cell r="C3">
            <v>1300</v>
          </cell>
        </row>
        <row r="4">
          <cell r="A4" t="str">
            <v>Сэндвич-панели б=200 мм</v>
          </cell>
          <cell r="B4" t="str">
            <v>м2</v>
          </cell>
          <cell r="C4">
            <v>1500</v>
          </cell>
        </row>
        <row r="5">
          <cell r="A5" t="str">
            <v>Сэндвич-панели б=250 мм</v>
          </cell>
          <cell r="B5" t="str">
            <v>м2</v>
          </cell>
          <cell r="C5">
            <v>1800</v>
          </cell>
        </row>
        <row r="6">
          <cell r="A6" t="str">
            <v>Крепеж, доборные, пена и тд</v>
          </cell>
          <cell r="B6" t="str">
            <v>компл</v>
          </cell>
          <cell r="C6">
            <v>190</v>
          </cell>
        </row>
        <row r="7">
          <cell r="A7" t="str">
            <v>Монтаж сендвич-панелей кровельных</v>
          </cell>
          <cell r="B7" t="str">
            <v>м2</v>
          </cell>
          <cell r="C7">
            <v>180</v>
          </cell>
        </row>
        <row r="8">
          <cell r="A8" t="str">
            <v>Монтаж кровли из металлочерепицы</v>
          </cell>
          <cell r="B8" t="str">
            <v>м2</v>
          </cell>
          <cell r="C8">
            <v>165</v>
          </cell>
        </row>
        <row r="9">
          <cell r="A9" t="str">
            <v>Металлочерепица б=0,7мм</v>
          </cell>
          <cell r="B9" t="str">
            <v>м2</v>
          </cell>
          <cell r="C9">
            <v>265</v>
          </cell>
        </row>
        <row r="10">
          <cell r="A10" t="str">
            <v>Монтаж обрешётки кровли из доски б=25мм с прозорами</v>
          </cell>
          <cell r="B10" t="str">
            <v>м2</v>
          </cell>
          <cell r="C10">
            <v>80</v>
          </cell>
        </row>
        <row r="11">
          <cell r="A11" t="str">
            <v>Доска б=25мм обработанная огнезащитным составом</v>
          </cell>
          <cell r="B11" t="str">
            <v>м3</v>
          </cell>
          <cell r="C11">
            <v>9200</v>
          </cell>
        </row>
        <row r="12">
          <cell r="A12" t="str">
            <v>Установка кровельного ограждения</v>
          </cell>
          <cell r="B12" t="str">
            <v>м</v>
          </cell>
          <cell r="C12">
            <v>80</v>
          </cell>
        </row>
        <row r="13">
          <cell r="A13" t="str">
            <v>Ограждение кровли</v>
          </cell>
          <cell r="B13" t="str">
            <v>м</v>
          </cell>
          <cell r="C13">
            <v>350</v>
          </cell>
        </row>
        <row r="14">
          <cell r="A14" t="str">
            <v>Монтаж водостока</v>
          </cell>
          <cell r="B14" t="str">
            <v>м</v>
          </cell>
          <cell r="C14">
            <v>150</v>
          </cell>
        </row>
        <row r="15">
          <cell r="A15" t="str">
            <v>Жёлоб водосточный, труба, крепёж</v>
          </cell>
          <cell r="B15" t="str">
            <v>м</v>
          </cell>
          <cell r="C15">
            <v>300</v>
          </cell>
        </row>
        <row r="16">
          <cell r="A16" t="str">
            <v>Установка водосточных воронок</v>
          </cell>
          <cell r="B16" t="str">
            <v>шт</v>
          </cell>
          <cell r="C16">
            <v>250</v>
          </cell>
        </row>
        <row r="17">
          <cell r="A17" t="str">
            <v>Воронка водосточная</v>
          </cell>
          <cell r="B17" t="str">
            <v>шт</v>
          </cell>
          <cell r="C17">
            <v>360</v>
          </cell>
        </row>
        <row r="18">
          <cell r="A18" t="str">
            <v>Монтаж конькового нащельника</v>
          </cell>
          <cell r="B18" t="str">
            <v>м</v>
          </cell>
          <cell r="C18">
            <v>40</v>
          </cell>
        </row>
        <row r="19">
          <cell r="A19" t="str">
            <v>Подшиф свеса перфорированной планкой</v>
          </cell>
          <cell r="B19" t="str">
            <v>м2</v>
          </cell>
          <cell r="C19">
            <v>180</v>
          </cell>
        </row>
        <row r="20">
          <cell r="A20" t="str">
            <v>Перфорированная планка Софит Snow Bird</v>
          </cell>
          <cell r="B20" t="str">
            <v>м2</v>
          </cell>
          <cell r="C20">
            <v>353</v>
          </cell>
        </row>
        <row r="21">
          <cell r="A21" t="str">
            <v>Устройство гидро-пароизоляции прокладочной</v>
          </cell>
          <cell r="B21" t="str">
            <v>м2</v>
          </cell>
          <cell r="C21">
            <v>45</v>
          </cell>
        </row>
        <row r="22">
          <cell r="A22" t="str">
            <v>ИЗОСПАН (гидро-пароизоляция)</v>
          </cell>
          <cell r="B22" t="str">
            <v>м2</v>
          </cell>
          <cell r="C22">
            <v>19.3</v>
          </cell>
        </row>
        <row r="23">
          <cell r="A23" t="str">
            <v>Монтаж утеплителя без крепления</v>
          </cell>
          <cell r="B23" t="str">
            <v>м2</v>
          </cell>
          <cell r="C23">
            <v>60</v>
          </cell>
        </row>
        <row r="24">
          <cell r="A24" t="str">
            <v>Утеплитель минераловатный</v>
          </cell>
          <cell r="B24" t="str">
            <v>м3</v>
          </cell>
          <cell r="C24">
            <v>3200</v>
          </cell>
        </row>
        <row r="25">
          <cell r="A25" t="str">
            <v>Утеплитель из экструдированного пенополистирола</v>
          </cell>
          <cell r="B25" t="str">
            <v>м3</v>
          </cell>
          <cell r="C25">
            <v>4300</v>
          </cell>
        </row>
        <row r="26">
          <cell r="A26" t="str">
            <v xml:space="preserve">    Бикрост ЭПП 15 м</v>
          </cell>
          <cell r="B26" t="str">
            <v>м2</v>
          </cell>
          <cell r="C26">
            <v>69</v>
          </cell>
        </row>
        <row r="27">
          <cell r="A27" t="str">
            <v xml:space="preserve">    доборный элемент 0,7*500мм</v>
          </cell>
          <cell r="B27" t="str">
            <v>м.п.</v>
          </cell>
          <cell r="C27">
            <v>212.71</v>
          </cell>
        </row>
        <row r="28">
          <cell r="A28" t="str">
            <v xml:space="preserve">    доборный элемент 0,7*700мм</v>
          </cell>
          <cell r="B28" t="str">
            <v>м.п.</v>
          </cell>
          <cell r="C28">
            <v>212.71</v>
          </cell>
        </row>
        <row r="29">
          <cell r="A29" t="str">
            <v xml:space="preserve">    мембрана ПЛАСТФОИЛ NORD 1.2мм</v>
          </cell>
          <cell r="B29" t="str">
            <v>м2</v>
          </cell>
          <cell r="C29">
            <v>110.17</v>
          </cell>
        </row>
        <row r="30">
          <cell r="A30" t="str">
            <v xml:space="preserve">    минераловатные плиты Лайнрок руф 50мм</v>
          </cell>
          <cell r="B30" t="str">
            <v>м3</v>
          </cell>
          <cell r="C30">
            <v>4406.78</v>
          </cell>
        </row>
        <row r="31">
          <cell r="A31" t="str">
            <v xml:space="preserve">    минеральная плита Лайнрок РУФ Н</v>
          </cell>
          <cell r="B31" t="str">
            <v>м3</v>
          </cell>
          <cell r="C31">
            <v>4406.78</v>
          </cell>
        </row>
        <row r="32">
          <cell r="A32" t="str">
            <v xml:space="preserve">    плиты пеноплекс 100мм</v>
          </cell>
          <cell r="B32" t="str">
            <v>м3</v>
          </cell>
          <cell r="C32">
            <v>3474.58</v>
          </cell>
        </row>
        <row r="33">
          <cell r="A33" t="str">
            <v>профнастил оцинкованный Н114-750-0,9, полимерно-окрашенный</v>
          </cell>
          <cell r="B33" t="str">
            <v>м2</v>
          </cell>
          <cell r="C33">
            <v>479</v>
          </cell>
        </row>
        <row r="34">
          <cell r="A34" t="str">
            <v>профнастил оцинкованный С21-1000-0,7, полимерно-окрашенный</v>
          </cell>
          <cell r="B34" t="str">
            <v>м2</v>
          </cell>
          <cell r="C34">
            <v>365</v>
          </cell>
        </row>
        <row r="35">
          <cell r="A35" t="str">
            <v xml:space="preserve">    разделительный слой из пленки геотекстиль</v>
          </cell>
          <cell r="B35" t="str">
            <v>м2</v>
          </cell>
          <cell r="C35">
            <v>31.36</v>
          </cell>
        </row>
        <row r="36">
          <cell r="A36" t="str">
            <v>Облицовка фронтонов профлистом</v>
          </cell>
          <cell r="B36" t="str">
            <v>м2</v>
          </cell>
          <cell r="C36">
            <v>180</v>
          </cell>
        </row>
        <row r="37">
          <cell r="A37" t="str">
            <v>Ограждение кровли h=0,8м, 6кг/м.п.</v>
          </cell>
          <cell r="B37" t="str">
            <v>м.п.</v>
          </cell>
          <cell r="C37">
            <v>300</v>
          </cell>
        </row>
        <row r="38">
          <cell r="A38" t="str">
            <v>устройство кровельного ограждения</v>
          </cell>
          <cell r="B38" t="str">
            <v>м.п.</v>
          </cell>
          <cell r="C38">
            <v>120</v>
          </cell>
        </row>
        <row r="39">
          <cell r="A39" t="str">
            <v>Водосток</v>
          </cell>
          <cell r="B39" t="str">
            <v>м</v>
          </cell>
          <cell r="C39">
            <v>210</v>
          </cell>
        </row>
        <row r="40">
          <cell r="A40" t="str">
            <v>доборный элемент 0,7*...</v>
          </cell>
          <cell r="B40" t="str">
            <v>м.п.</v>
          </cell>
          <cell r="C40">
            <v>212.71</v>
          </cell>
        </row>
        <row r="41">
          <cell r="A41" t="str">
            <v>Конструкции металлические въездных пандусов 1,2м</v>
          </cell>
          <cell r="B41" t="str">
            <v>тн</v>
          </cell>
          <cell r="C41">
            <v>66500</v>
          </cell>
        </row>
        <row r="42">
          <cell r="A42" t="str">
            <v>Конструкции металлические крыльц 1,2м</v>
          </cell>
          <cell r="B42" t="str">
            <v>к-т</v>
          </cell>
          <cell r="C42">
            <v>23887.5</v>
          </cell>
        </row>
        <row r="43">
          <cell r="A43" t="str">
            <v>Конструкции металлические ферм</v>
          </cell>
          <cell r="B43" t="str">
            <v>тн</v>
          </cell>
          <cell r="C43">
            <v>42000</v>
          </cell>
        </row>
        <row r="44">
          <cell r="A44" t="str">
            <v>Крепеж, доборные, пена и тд</v>
          </cell>
          <cell r="B44" t="str">
            <v>компл</v>
          </cell>
          <cell r="C44">
            <v>190</v>
          </cell>
        </row>
        <row r="45">
          <cell r="A45" t="str">
            <v>Монтаж кровли (двухскатная)</v>
          </cell>
          <cell r="B45" t="str">
            <v>м2</v>
          </cell>
          <cell r="C45">
            <v>250</v>
          </cell>
        </row>
        <row r="46">
          <cell r="A46" t="str">
            <v>Монтаж металлоконструкций</v>
          </cell>
          <cell r="B46" t="str">
            <v>тн</v>
          </cell>
          <cell r="C46">
            <v>7000</v>
          </cell>
        </row>
        <row r="47">
          <cell r="A47" t="str">
            <v>Монтаж сендвичпанелей кровельных</v>
          </cell>
          <cell r="B47" t="str">
            <v>м2</v>
          </cell>
          <cell r="C47">
            <v>180</v>
          </cell>
        </row>
        <row r="48">
          <cell r="A48" t="str">
            <v>Пиломатериал, доска</v>
          </cell>
          <cell r="B48" t="str">
            <v>м3</v>
          </cell>
          <cell r="C48">
            <v>6500</v>
          </cell>
        </row>
        <row r="49">
          <cell r="A49" t="str">
            <v>Профлист Н44</v>
          </cell>
          <cell r="B49" t="str">
            <v>м2</v>
          </cell>
          <cell r="C49">
            <v>370</v>
          </cell>
        </row>
        <row r="50">
          <cell r="A50" t="str">
            <v>Сэндвичпанели б=100 мм</v>
          </cell>
          <cell r="B50" t="str">
            <v>м2</v>
          </cell>
          <cell r="C50">
            <v>1100</v>
          </cell>
        </row>
        <row r="51">
          <cell r="A51" t="str">
            <v>Сэндвичпанели б=150 мм</v>
          </cell>
          <cell r="B51" t="str">
            <v>м2</v>
          </cell>
          <cell r="C51">
            <v>1300</v>
          </cell>
        </row>
        <row r="52">
          <cell r="A52" t="str">
            <v>Сэндвичпанели б=200 мм</v>
          </cell>
          <cell r="B52" t="str">
            <v>м2</v>
          </cell>
          <cell r="C52">
            <v>1500</v>
          </cell>
        </row>
        <row r="53">
          <cell r="A53" t="str">
            <v>Устройство водостока</v>
          </cell>
          <cell r="B53" t="str">
            <v>м</v>
          </cell>
          <cell r="C53">
            <v>120</v>
          </cell>
        </row>
        <row r="54">
          <cell r="A54" t="str">
            <v>швеллер 10</v>
          </cell>
          <cell r="B54" t="str">
            <v>т</v>
          </cell>
          <cell r="C54">
            <v>24576.27</v>
          </cell>
        </row>
        <row r="55">
          <cell r="A55" t="str">
            <v>Эксплуатация автокрана</v>
          </cell>
          <cell r="B55" t="str">
            <v>маш-час</v>
          </cell>
          <cell r="C55">
            <v>2000</v>
          </cell>
        </row>
        <row r="56">
          <cell r="A56">
            <v>0</v>
          </cell>
          <cell r="B56">
            <v>0</v>
          </cell>
          <cell r="C56">
            <v>0</v>
          </cell>
        </row>
        <row r="57">
          <cell r="A57">
            <v>0</v>
          </cell>
          <cell r="B57">
            <v>0</v>
          </cell>
          <cell r="C57">
            <v>0</v>
          </cell>
        </row>
        <row r="58">
          <cell r="A58">
            <v>0</v>
          </cell>
          <cell r="B58">
            <v>0</v>
          </cell>
          <cell r="C58">
            <v>0</v>
          </cell>
        </row>
        <row r="59">
          <cell r="A59">
            <v>0</v>
          </cell>
          <cell r="B59">
            <v>0</v>
          </cell>
          <cell r="C59">
            <v>0</v>
          </cell>
        </row>
        <row r="60">
          <cell r="A60">
            <v>0</v>
          </cell>
          <cell r="B60">
            <v>0</v>
          </cell>
          <cell r="C60">
            <v>0</v>
          </cell>
        </row>
      </sheetData>
      <sheetData sheetId="7" refreshError="1">
        <row r="1">
          <cell r="A1" t="str">
            <v>-</v>
          </cell>
        </row>
      </sheetData>
      <sheetData sheetId="8" refreshError="1">
        <row r="1">
          <cell r="A1" t="str">
            <v>-</v>
          </cell>
        </row>
      </sheetData>
      <sheetData sheetId="9" refreshError="1">
        <row r="1">
          <cell r="A1" t="str">
            <v>-</v>
          </cell>
        </row>
      </sheetData>
      <sheetData sheetId="10" refreshError="1">
        <row r="1">
          <cell r="A1" t="str">
            <v>-</v>
          </cell>
        </row>
      </sheetData>
      <sheetData sheetId="11" refreshError="1">
        <row r="1">
          <cell r="A1" t="str">
            <v>-</v>
          </cell>
          <cell r="B1" t="str">
            <v>-</v>
          </cell>
          <cell r="C1">
            <v>0</v>
          </cell>
        </row>
        <row r="2">
          <cell r="A2" t="str">
            <v xml:space="preserve">СТЕНЫ </v>
          </cell>
          <cell r="B2">
            <v>0</v>
          </cell>
          <cell r="C2">
            <v>0</v>
          </cell>
        </row>
        <row r="3">
          <cell r="A3" t="str">
            <v>Вагонка ПВХ Белая 100 мм (для помещ.с влажным режимом), 120р/м2</v>
          </cell>
          <cell r="B3" t="str">
            <v>м2</v>
          </cell>
          <cell r="C3">
            <v>120</v>
          </cell>
        </row>
        <row r="4">
          <cell r="A4" t="str">
            <v>ЕвроВагонка 14х90х2500, 235р/м2</v>
          </cell>
          <cell r="B4" t="str">
            <v>м2</v>
          </cell>
          <cell r="C4">
            <v>235</v>
          </cell>
        </row>
        <row r="5">
          <cell r="A5" t="str">
            <v>Керабуд Оникс 3</v>
          </cell>
          <cell r="B5" t="str">
            <v>м2</v>
          </cell>
          <cell r="C5">
            <v>450</v>
          </cell>
        </row>
        <row r="6">
          <cell r="A6" t="str">
            <v>Комплектующие для подсистемы (кронштейны, профиль, соединители, саморезы)</v>
          </cell>
          <cell r="B6" t="str">
            <v>м2</v>
          </cell>
          <cell r="C6">
            <v>75</v>
          </cell>
        </row>
        <row r="7">
          <cell r="A7" t="str">
            <v>Монтаж облицовки стен</v>
          </cell>
          <cell r="B7" t="str">
            <v>м2</v>
          </cell>
          <cell r="C7">
            <v>150</v>
          </cell>
        </row>
        <row r="8">
          <cell r="A8" t="str">
            <v>Монтаж облицовки стен кафелем</v>
          </cell>
          <cell r="B8" t="str">
            <v>м2</v>
          </cell>
          <cell r="C8">
            <v>480</v>
          </cell>
        </row>
        <row r="9">
          <cell r="A9" t="str">
            <v>Нофломат, светлых тонов</v>
          </cell>
          <cell r="B9" t="str">
            <v>м2</v>
          </cell>
          <cell r="C9">
            <v>570</v>
          </cell>
        </row>
        <row r="10">
          <cell r="A10" t="str">
            <v>Панели ПВХ , 165р/м2</v>
          </cell>
          <cell r="B10" t="str">
            <v>м2</v>
          </cell>
          <cell r="C10">
            <v>165</v>
          </cell>
        </row>
        <row r="11">
          <cell r="A11" t="str">
            <v>Панель МДФ Кроностар Стандарт, 173р/м2</v>
          </cell>
          <cell r="B11" t="str">
            <v>м2</v>
          </cell>
          <cell r="C11">
            <v>173</v>
          </cell>
        </row>
        <row r="12">
          <cell r="A12" t="str">
            <v>Панель стеновая МДФ Бук восточный 2700*240*6, 163р/м2</v>
          </cell>
          <cell r="B12" t="str">
            <v>м2</v>
          </cell>
          <cell r="C12">
            <v>163</v>
          </cell>
        </row>
        <row r="13">
          <cell r="A13" t="str">
            <v>Плитка настенная Береста желтая 20*30, 414р/м2</v>
          </cell>
          <cell r="B13" t="str">
            <v>м2</v>
          </cell>
          <cell r="C13">
            <v>414</v>
          </cell>
        </row>
        <row r="14">
          <cell r="A14" t="str">
            <v>Плитка настенная Сахара песочная 25*33, 356р/м2</v>
          </cell>
          <cell r="B14" t="str">
            <v>м2</v>
          </cell>
          <cell r="C14">
            <v>356</v>
          </cell>
        </row>
        <row r="15">
          <cell r="A15" t="str">
            <v>Клей для кафеля и керамогранита</v>
          </cell>
          <cell r="B15" t="str">
            <v>кг</v>
          </cell>
          <cell r="C15">
            <v>11.7</v>
          </cell>
        </row>
        <row r="16">
          <cell r="A16" t="str">
            <v>Стекломагниевый лист, 130р/м2</v>
          </cell>
          <cell r="B16" t="str">
            <v>м2</v>
          </cell>
          <cell r="C16">
            <v>130</v>
          </cell>
        </row>
        <row r="17">
          <cell r="A17" t="str">
            <v>ЦСП 10мм* 1200*3600, окрашенные декоративной краской св. серого цвета</v>
          </cell>
          <cell r="B17" t="str">
            <v>м2</v>
          </cell>
          <cell r="C17">
            <v>300</v>
          </cell>
        </row>
        <row r="18">
          <cell r="A18" t="str">
            <v>Шпатлёвка стен под окраску</v>
          </cell>
          <cell r="B18" t="str">
            <v>м2</v>
          </cell>
          <cell r="C18">
            <v>80</v>
          </cell>
        </row>
        <row r="19">
          <cell r="A19" t="str">
            <v>Сухая шпатлёвочная смесь</v>
          </cell>
          <cell r="B19" t="str">
            <v>кг</v>
          </cell>
          <cell r="C19">
            <v>7.5</v>
          </cell>
        </row>
        <row r="20">
          <cell r="A20" t="str">
            <v>Выравнивание стен штукатурным составом</v>
          </cell>
          <cell r="B20" t="str">
            <v>м2</v>
          </cell>
          <cell r="C20">
            <v>160</v>
          </cell>
        </row>
        <row r="21">
          <cell r="A21" t="str">
            <v>Сухие штукатурные смеси</v>
          </cell>
          <cell r="B21" t="str">
            <v>кг</v>
          </cell>
          <cell r="C21">
            <v>6.8</v>
          </cell>
        </row>
        <row r="22">
          <cell r="A22" t="str">
            <v>Наклеивание обоев</v>
          </cell>
          <cell r="B22" t="str">
            <v>м2</v>
          </cell>
          <cell r="C22">
            <v>65</v>
          </cell>
        </row>
        <row r="23">
          <cell r="A23" t="str">
            <v>Обои</v>
          </cell>
          <cell r="B23" t="str">
            <v>м2</v>
          </cell>
          <cell r="C23">
            <v>48</v>
          </cell>
        </row>
        <row r="24">
          <cell r="A24" t="str">
            <v>ПОЛ</v>
          </cell>
          <cell r="B24">
            <v>0</v>
          </cell>
          <cell r="C24">
            <v>0</v>
          </cell>
        </row>
        <row r="25">
          <cell r="A25" t="str">
            <v>Раствор М100</v>
          </cell>
          <cell r="B25" t="str">
            <v>м3</v>
          </cell>
          <cell r="C25">
            <v>3800</v>
          </cell>
        </row>
        <row r="26">
          <cell r="A26" t="str">
            <v>Грязезащитное резиновое покрытие</v>
          </cell>
          <cell r="B26" t="str">
            <v>м2</v>
          </cell>
          <cell r="C26">
            <v>350</v>
          </cell>
        </row>
        <row r="27">
          <cell r="A27" t="str">
            <v>Износостойкий линолеум</v>
          </cell>
          <cell r="B27" t="str">
            <v>м2</v>
          </cell>
          <cell r="C27">
            <v>400</v>
          </cell>
        </row>
        <row r="28">
          <cell r="A28" t="str">
            <v>Линолеум</v>
          </cell>
          <cell r="B28" t="str">
            <v>м2</v>
          </cell>
          <cell r="C28">
            <v>430</v>
          </cell>
        </row>
        <row r="29">
          <cell r="A29" t="str">
            <v xml:space="preserve">Лист г/к 5 рифленый ГОСТ 8568-77 1500х6000 3СП </v>
          </cell>
          <cell r="B29" t="str">
            <v>м2</v>
          </cell>
          <cell r="C29">
            <v>1080</v>
          </cell>
        </row>
        <row r="30">
          <cell r="A30" t="str">
            <v>Монтаж стального покрытия</v>
          </cell>
          <cell r="B30" t="str">
            <v>м2</v>
          </cell>
          <cell r="C30">
            <v>360</v>
          </cell>
        </row>
        <row r="31">
          <cell r="A31" t="str">
            <v>Плитка для пола</v>
          </cell>
          <cell r="B31" t="str">
            <v>м2</v>
          </cell>
          <cell r="C31">
            <v>485</v>
          </cell>
        </row>
        <row r="32">
          <cell r="A32" t="str">
            <v>Плитка для пола керабуд Астория 3П 30*30</v>
          </cell>
          <cell r="B32" t="str">
            <v>м2</v>
          </cell>
          <cell r="C32">
            <v>539</v>
          </cell>
        </row>
        <row r="33">
          <cell r="A33" t="str">
            <v>Плитка для пола Соло Крема 300*300</v>
          </cell>
          <cell r="B33" t="str">
            <v>м2</v>
          </cell>
          <cell r="C33">
            <v>599</v>
          </cell>
        </row>
        <row r="34">
          <cell r="A34" t="str">
            <v>Плитка для пола Соло Крема 300*300, шероховатая</v>
          </cell>
          <cell r="B34" t="str">
            <v>м2</v>
          </cell>
          <cell r="C34">
            <v>630</v>
          </cell>
        </row>
        <row r="35">
          <cell r="A35" t="str">
            <v>Клей для кафеля и керамогранита</v>
          </cell>
          <cell r="B35" t="str">
            <v>кг</v>
          </cell>
          <cell r="C35">
            <v>11.7</v>
          </cell>
        </row>
        <row r="36">
          <cell r="A36" t="str">
            <v>Просечно-вытяжной лист 410 от производителя, Ст3 (венткамера, эл.щитовая, тепловой узел)</v>
          </cell>
          <cell r="B36" t="str">
            <v>м2</v>
          </cell>
          <cell r="C36">
            <v>728</v>
          </cell>
        </row>
        <row r="37">
          <cell r="A37" t="str">
            <v>Металлический рифленый лист 3 мм</v>
          </cell>
          <cell r="B37" t="str">
            <v>м2</v>
          </cell>
          <cell r="C37">
            <v>635.85</v>
          </cell>
        </row>
        <row r="38">
          <cell r="A38" t="str">
            <v>Устройство цем-песчанной стяжки б=20мм</v>
          </cell>
          <cell r="B38" t="str">
            <v>м2</v>
          </cell>
          <cell r="C38">
            <v>90</v>
          </cell>
        </row>
        <row r="39">
          <cell r="A39" t="str">
            <v>Укладка грязезащитного покрытия</v>
          </cell>
          <cell r="B39" t="str">
            <v>м2</v>
          </cell>
          <cell r="C39">
            <v>120</v>
          </cell>
        </row>
        <row r="40">
          <cell r="A40" t="str">
            <v>Укладка кафеля на пол</v>
          </cell>
          <cell r="B40" t="str">
            <v>м2</v>
          </cell>
          <cell r="C40">
            <v>450</v>
          </cell>
        </row>
        <row r="41">
          <cell r="A41" t="str">
            <v>Укладка керамогранита на пол</v>
          </cell>
          <cell r="B41" t="str">
            <v>м2</v>
          </cell>
          <cell r="C41">
            <v>500</v>
          </cell>
        </row>
        <row r="42">
          <cell r="A42" t="str">
            <v>Укладка линолиума, плинтусов, порожкев</v>
          </cell>
          <cell r="B42" t="str">
            <v>м2</v>
          </cell>
          <cell r="C42">
            <v>100</v>
          </cell>
        </row>
        <row r="43">
          <cell r="A43" t="str">
            <v>Укладка ЦСП</v>
          </cell>
          <cell r="B43" t="str">
            <v>м2</v>
          </cell>
          <cell r="C43">
            <v>130</v>
          </cell>
        </row>
        <row r="44">
          <cell r="A44" t="str">
            <v>ЦСП 10мм* 1200*3600</v>
          </cell>
          <cell r="B44" t="str">
            <v>м2</v>
          </cell>
          <cell r="C44">
            <v>230</v>
          </cell>
        </row>
        <row r="45">
          <cell r="A45" t="str">
            <v>ПОТОЛОК</v>
          </cell>
          <cell r="B45">
            <v>0</v>
          </cell>
          <cell r="C45">
            <v>0</v>
          </cell>
        </row>
        <row r="46">
          <cell r="A46" t="str">
            <v>Выравнивание потолков штукатурным составом</v>
          </cell>
          <cell r="B46" t="str">
            <v>м2</v>
          </cell>
          <cell r="C46">
            <v>200</v>
          </cell>
        </row>
        <row r="47">
          <cell r="A47" t="str">
            <v>Сухие штукатурные смеси</v>
          </cell>
          <cell r="B47" t="str">
            <v>кг</v>
          </cell>
          <cell r="C47">
            <v>6.8</v>
          </cell>
        </row>
        <row r="48">
          <cell r="A48" t="str">
            <v>Шпатлёвка потлков под окраску</v>
          </cell>
          <cell r="B48" t="str">
            <v>м2</v>
          </cell>
          <cell r="C48">
            <v>80</v>
          </cell>
        </row>
        <row r="49">
          <cell r="A49" t="str">
            <v>Сухая шпатлёвочная смесь</v>
          </cell>
          <cell r="B49" t="str">
            <v>кг</v>
          </cell>
          <cell r="C49">
            <v>7.5</v>
          </cell>
        </row>
        <row r="50">
          <cell r="A50" t="str">
            <v>Армстронг, 165р/м2</v>
          </cell>
          <cell r="B50" t="str">
            <v>м2</v>
          </cell>
          <cell r="C50">
            <v>165</v>
          </cell>
        </row>
        <row r="51">
          <cell r="A51" t="str">
            <v>ГИПРОК Гипсокартон УК 3300х1200х12,5мм</v>
          </cell>
          <cell r="B51" t="str">
            <v>м2</v>
          </cell>
          <cell r="C51">
            <v>95.000000000000014</v>
          </cell>
        </row>
        <row r="52">
          <cell r="A52" t="str">
            <v>ЕвроВагонка 14х90х2500</v>
          </cell>
          <cell r="B52" t="str">
            <v>м2</v>
          </cell>
          <cell r="C52">
            <v>235</v>
          </cell>
        </row>
        <row r="53">
          <cell r="A53" t="str">
            <v>Комплектующие для подсистемы (кронштейны, профиль, соединители, саморезы...)</v>
          </cell>
          <cell r="B53" t="str">
            <v>м2</v>
          </cell>
          <cell r="C53">
            <v>75</v>
          </cell>
        </row>
        <row r="54">
          <cell r="A54" t="str">
            <v>Монтаж облицовки потолков</v>
          </cell>
          <cell r="B54" t="str">
            <v>м2</v>
          </cell>
          <cell r="C54">
            <v>180</v>
          </cell>
        </row>
        <row r="55">
          <cell r="A55" t="str">
            <v>Панели ПВХ (для помещений с влажным режимом)</v>
          </cell>
          <cell r="B55" t="str">
            <v>м2</v>
          </cell>
          <cell r="C55">
            <v>165</v>
          </cell>
        </row>
        <row r="56">
          <cell r="A56" t="str">
            <v>Подвесные потолки Армстронг OASIS (Оазис) 600*600*12 (кромка Board), 168р/м2</v>
          </cell>
          <cell r="B56" t="str">
            <v>м2</v>
          </cell>
          <cell r="C56">
            <v>168</v>
          </cell>
        </row>
        <row r="57">
          <cell r="A57" t="str">
            <v>Подвесные потолки Армстронг OASIS Plus (Оазис плюс) 600*600*12 (кромка Board), 300р/м2</v>
          </cell>
          <cell r="B57" t="str">
            <v>м2</v>
          </cell>
          <cell r="C57">
            <v>300</v>
          </cell>
        </row>
        <row r="58">
          <cell r="A58" t="str">
            <v>Подвесные потолки Армстронг Scala (Скала) 600*600*12 (кромка Board), 280р/м2</v>
          </cell>
          <cell r="B58" t="str">
            <v>м2</v>
          </cell>
          <cell r="C58">
            <v>280</v>
          </cell>
        </row>
        <row r="59">
          <cell r="A59" t="str">
            <v>Профлист НС10а.1100-
0,55 белого цвета</v>
          </cell>
          <cell r="B59" t="str">
            <v>м2</v>
          </cell>
          <cell r="C59">
            <v>250</v>
          </cell>
        </row>
        <row r="60">
          <cell r="A60" t="str">
            <v>Существующие конструкции потолка, без облицовки</v>
          </cell>
          <cell r="B60" t="str">
            <v>м2</v>
          </cell>
          <cell r="C60">
            <v>0</v>
          </cell>
        </row>
        <row r="61">
          <cell r="A61" t="str">
            <v>ЦСП, окрашенные в/э краской белого цвета</v>
          </cell>
          <cell r="B61" t="str">
            <v>м2</v>
          </cell>
          <cell r="C61">
            <v>300</v>
          </cell>
        </row>
        <row r="62">
          <cell r="A62">
            <v>0</v>
          </cell>
          <cell r="B62">
            <v>0</v>
          </cell>
          <cell r="C62">
            <v>0</v>
          </cell>
        </row>
        <row r="63">
          <cell r="A63">
            <v>0</v>
          </cell>
          <cell r="B63">
            <v>0</v>
          </cell>
          <cell r="C63">
            <v>0</v>
          </cell>
        </row>
        <row r="64">
          <cell r="A64">
            <v>0</v>
          </cell>
          <cell r="B64">
            <v>0</v>
          </cell>
          <cell r="C64">
            <v>0</v>
          </cell>
        </row>
        <row r="65">
          <cell r="A65">
            <v>0</v>
          </cell>
          <cell r="B65">
            <v>0</v>
          </cell>
          <cell r="C65">
            <v>0</v>
          </cell>
        </row>
        <row r="66">
          <cell r="A66">
            <v>0</v>
          </cell>
          <cell r="B66">
            <v>0</v>
          </cell>
          <cell r="C66">
            <v>0</v>
          </cell>
        </row>
        <row r="67">
          <cell r="A67">
            <v>0</v>
          </cell>
          <cell r="B67">
            <v>0</v>
          </cell>
          <cell r="C67">
            <v>0</v>
          </cell>
        </row>
        <row r="68">
          <cell r="A68">
            <v>0</v>
          </cell>
          <cell r="B68">
            <v>0</v>
          </cell>
          <cell r="C68">
            <v>0</v>
          </cell>
        </row>
        <row r="69">
          <cell r="A69">
            <v>0</v>
          </cell>
          <cell r="B69">
            <v>0</v>
          </cell>
          <cell r="C69">
            <v>0</v>
          </cell>
        </row>
        <row r="70">
          <cell r="A70">
            <v>0</v>
          </cell>
          <cell r="B70">
            <v>0</v>
          </cell>
          <cell r="C70">
            <v>0</v>
          </cell>
        </row>
        <row r="71">
          <cell r="A71">
            <v>0</v>
          </cell>
          <cell r="B71">
            <v>0</v>
          </cell>
          <cell r="C71">
            <v>0</v>
          </cell>
        </row>
        <row r="72">
          <cell r="A72">
            <v>0</v>
          </cell>
          <cell r="B72">
            <v>0</v>
          </cell>
          <cell r="C72">
            <v>0</v>
          </cell>
        </row>
      </sheetData>
      <sheetData sheetId="12" refreshError="1">
        <row r="1">
          <cell r="A1" t="str">
            <v>-</v>
          </cell>
          <cell r="B1" t="str">
            <v>-</v>
          </cell>
          <cell r="C1">
            <v>0</v>
          </cell>
        </row>
        <row r="2">
          <cell r="A2" t="str">
            <v>Конструкции металлические въездных пандусов 1,2м</v>
          </cell>
          <cell r="B2" t="str">
            <v>тн</v>
          </cell>
          <cell r="C2">
            <v>66500</v>
          </cell>
        </row>
        <row r="3">
          <cell r="A3" t="str">
            <v>Конструкции металлические крыльц 1,2м</v>
          </cell>
          <cell r="B3" t="str">
            <v>к-т</v>
          </cell>
          <cell r="C3">
            <v>23887.5</v>
          </cell>
        </row>
        <row r="4">
          <cell r="A4" t="str">
            <v>Конструкции металлические навеса</v>
          </cell>
          <cell r="B4" t="str">
            <v>тн</v>
          </cell>
          <cell r="C4">
            <v>66500</v>
          </cell>
        </row>
        <row r="5">
          <cell r="A5" t="str">
            <v>Конструкции металлические ограждения</v>
          </cell>
          <cell r="B5" t="str">
            <v>тн</v>
          </cell>
          <cell r="C5">
            <v>66500</v>
          </cell>
        </row>
        <row r="6">
          <cell r="A6" t="str">
            <v>Крыльца 1,2м</v>
          </cell>
          <cell r="B6" t="str">
            <v>шт</v>
          </cell>
          <cell r="C6">
            <v>25000</v>
          </cell>
        </row>
        <row r="7">
          <cell r="A7" t="str">
            <v>Лестница для 2-х эт здания - 0,95тн</v>
          </cell>
          <cell r="B7" t="str">
            <v>шт</v>
          </cell>
          <cell r="C7">
            <v>73150</v>
          </cell>
        </row>
        <row r="8">
          <cell r="A8" t="str">
            <v>Металлоконструкции входного крыльца - 2,3х2,3м - 0,4тн</v>
          </cell>
          <cell r="B8" t="str">
            <v>шт</v>
          </cell>
          <cell r="C8">
            <v>22800</v>
          </cell>
        </row>
        <row r="9">
          <cell r="A9" t="str">
            <v>Металлоконструкции входного крыльца - 2,3х2,3м - 0,4тн</v>
          </cell>
          <cell r="B9">
            <v>0</v>
          </cell>
          <cell r="C9">
            <v>0</v>
          </cell>
        </row>
        <row r="10">
          <cell r="A10" t="str">
            <v>Металлоконструкции въздного пандуса - 2,7х2м - 0,4тн</v>
          </cell>
          <cell r="B10" t="str">
            <v>шт</v>
          </cell>
          <cell r="C10">
            <v>22800</v>
          </cell>
        </row>
        <row r="11">
          <cell r="A11" t="str">
            <v>Монтаж металлоконструкций крыльц</v>
          </cell>
          <cell r="B11" t="str">
            <v>тн</v>
          </cell>
          <cell r="C11">
            <v>9000</v>
          </cell>
        </row>
        <row r="12">
          <cell r="A12">
            <v>0</v>
          </cell>
          <cell r="B12">
            <v>0</v>
          </cell>
          <cell r="C12">
            <v>0</v>
          </cell>
        </row>
        <row r="13">
          <cell r="A13">
            <v>0</v>
          </cell>
          <cell r="B13">
            <v>0</v>
          </cell>
          <cell r="C13">
            <v>0</v>
          </cell>
        </row>
        <row r="14">
          <cell r="A14">
            <v>0</v>
          </cell>
          <cell r="B14">
            <v>0</v>
          </cell>
          <cell r="C14">
            <v>0</v>
          </cell>
        </row>
        <row r="15">
          <cell r="A15">
            <v>0</v>
          </cell>
          <cell r="B15">
            <v>0</v>
          </cell>
          <cell r="C15">
            <v>0</v>
          </cell>
        </row>
        <row r="16">
          <cell r="A16">
            <v>0</v>
          </cell>
          <cell r="B16">
            <v>0</v>
          </cell>
          <cell r="C16">
            <v>0</v>
          </cell>
        </row>
        <row r="17">
          <cell r="A17">
            <v>0</v>
          </cell>
          <cell r="B17">
            <v>0</v>
          </cell>
          <cell r="C17">
            <v>0</v>
          </cell>
        </row>
        <row r="18">
          <cell r="A18">
            <v>0</v>
          </cell>
          <cell r="B18">
            <v>0</v>
          </cell>
          <cell r="C18">
            <v>0</v>
          </cell>
        </row>
        <row r="19">
          <cell r="A19">
            <v>0</v>
          </cell>
          <cell r="B19">
            <v>0</v>
          </cell>
          <cell r="C19">
            <v>0</v>
          </cell>
        </row>
        <row r="20">
          <cell r="A20">
            <v>0</v>
          </cell>
          <cell r="B20">
            <v>0</v>
          </cell>
          <cell r="C20">
            <v>0</v>
          </cell>
        </row>
        <row r="21">
          <cell r="A21">
            <v>0</v>
          </cell>
          <cell r="B21">
            <v>0</v>
          </cell>
          <cell r="C21">
            <v>0</v>
          </cell>
        </row>
        <row r="22">
          <cell r="A22">
            <v>0</v>
          </cell>
          <cell r="B22">
            <v>0</v>
          </cell>
          <cell r="C22">
            <v>0</v>
          </cell>
        </row>
        <row r="23">
          <cell r="A23">
            <v>0</v>
          </cell>
          <cell r="B23">
            <v>0</v>
          </cell>
          <cell r="C23">
            <v>0</v>
          </cell>
        </row>
        <row r="24">
          <cell r="A24">
            <v>0</v>
          </cell>
          <cell r="B24">
            <v>0</v>
          </cell>
          <cell r="C24">
            <v>0</v>
          </cell>
        </row>
        <row r="25">
          <cell r="A25">
            <v>0</v>
          </cell>
          <cell r="B25">
            <v>0</v>
          </cell>
          <cell r="C25">
            <v>0</v>
          </cell>
        </row>
        <row r="26">
          <cell r="A26">
            <v>0</v>
          </cell>
          <cell r="B26">
            <v>0</v>
          </cell>
          <cell r="C26">
            <v>0</v>
          </cell>
        </row>
        <row r="27">
          <cell r="A27">
            <v>0</v>
          </cell>
          <cell r="B27">
            <v>0</v>
          </cell>
          <cell r="C27">
            <v>0</v>
          </cell>
        </row>
        <row r="28">
          <cell r="A28">
            <v>0</v>
          </cell>
          <cell r="B28">
            <v>0</v>
          </cell>
          <cell r="C28">
            <v>0</v>
          </cell>
        </row>
        <row r="29">
          <cell r="A29">
            <v>0</v>
          </cell>
          <cell r="B29">
            <v>0</v>
          </cell>
          <cell r="C29">
            <v>0</v>
          </cell>
        </row>
        <row r="30">
          <cell r="A30">
            <v>0</v>
          </cell>
          <cell r="B30">
            <v>0</v>
          </cell>
          <cell r="C30">
            <v>0</v>
          </cell>
        </row>
        <row r="31">
          <cell r="A31">
            <v>0</v>
          </cell>
          <cell r="B31">
            <v>0</v>
          </cell>
          <cell r="C31">
            <v>0</v>
          </cell>
        </row>
        <row r="32">
          <cell r="A32">
            <v>0</v>
          </cell>
          <cell r="B32">
            <v>0</v>
          </cell>
          <cell r="C32">
            <v>0</v>
          </cell>
        </row>
        <row r="33">
          <cell r="A33">
            <v>0</v>
          </cell>
          <cell r="B33">
            <v>0</v>
          </cell>
          <cell r="C33">
            <v>0</v>
          </cell>
        </row>
        <row r="34">
          <cell r="A34">
            <v>0</v>
          </cell>
          <cell r="B34">
            <v>0</v>
          </cell>
          <cell r="C34">
            <v>0</v>
          </cell>
        </row>
        <row r="35">
          <cell r="A35">
            <v>0</v>
          </cell>
          <cell r="B35">
            <v>0</v>
          </cell>
          <cell r="C35">
            <v>0</v>
          </cell>
        </row>
        <row r="36">
          <cell r="A36">
            <v>0</v>
          </cell>
          <cell r="B36">
            <v>0</v>
          </cell>
          <cell r="C36">
            <v>0</v>
          </cell>
        </row>
        <row r="37">
          <cell r="A37">
            <v>0</v>
          </cell>
          <cell r="B37">
            <v>0</v>
          </cell>
          <cell r="C37">
            <v>0</v>
          </cell>
        </row>
        <row r="38">
          <cell r="A38">
            <v>0</v>
          </cell>
          <cell r="B38">
            <v>0</v>
          </cell>
          <cell r="C38">
            <v>0</v>
          </cell>
        </row>
        <row r="39">
          <cell r="A39">
            <v>0</v>
          </cell>
          <cell r="B39">
            <v>0</v>
          </cell>
          <cell r="C39">
            <v>0</v>
          </cell>
        </row>
        <row r="40">
          <cell r="A40">
            <v>0</v>
          </cell>
          <cell r="B40">
            <v>0</v>
          </cell>
          <cell r="C40">
            <v>0</v>
          </cell>
        </row>
        <row r="41">
          <cell r="A41">
            <v>0</v>
          </cell>
          <cell r="B41">
            <v>0</v>
          </cell>
          <cell r="C41">
            <v>0</v>
          </cell>
        </row>
        <row r="42">
          <cell r="A42">
            <v>0</v>
          </cell>
          <cell r="B42">
            <v>0</v>
          </cell>
          <cell r="C42">
            <v>0</v>
          </cell>
        </row>
        <row r="43">
          <cell r="A43">
            <v>0</v>
          </cell>
          <cell r="B43">
            <v>0</v>
          </cell>
          <cell r="C43">
            <v>0</v>
          </cell>
        </row>
        <row r="44">
          <cell r="A44">
            <v>0</v>
          </cell>
          <cell r="B44">
            <v>0</v>
          </cell>
          <cell r="C44">
            <v>0</v>
          </cell>
        </row>
        <row r="45">
          <cell r="A45">
            <v>0</v>
          </cell>
          <cell r="B45">
            <v>0</v>
          </cell>
          <cell r="C45">
            <v>0</v>
          </cell>
        </row>
        <row r="46">
          <cell r="A46">
            <v>0</v>
          </cell>
          <cell r="B46">
            <v>0</v>
          </cell>
          <cell r="C46">
            <v>0</v>
          </cell>
        </row>
        <row r="47">
          <cell r="A47">
            <v>0</v>
          </cell>
          <cell r="B47">
            <v>0</v>
          </cell>
          <cell r="C47">
            <v>0</v>
          </cell>
        </row>
        <row r="48">
          <cell r="A48">
            <v>0</v>
          </cell>
          <cell r="B48">
            <v>0</v>
          </cell>
          <cell r="C48">
            <v>0</v>
          </cell>
        </row>
        <row r="49">
          <cell r="A49">
            <v>0</v>
          </cell>
          <cell r="B49">
            <v>0</v>
          </cell>
          <cell r="C49">
            <v>0</v>
          </cell>
        </row>
        <row r="50">
          <cell r="A50">
            <v>0</v>
          </cell>
          <cell r="B50">
            <v>0</v>
          </cell>
          <cell r="C50">
            <v>0</v>
          </cell>
        </row>
        <row r="51">
          <cell r="A51">
            <v>0</v>
          </cell>
          <cell r="B51">
            <v>0</v>
          </cell>
          <cell r="C51">
            <v>0</v>
          </cell>
        </row>
        <row r="52">
          <cell r="A52">
            <v>0</v>
          </cell>
          <cell r="B52">
            <v>0</v>
          </cell>
          <cell r="C52">
            <v>0</v>
          </cell>
        </row>
        <row r="53">
          <cell r="A53">
            <v>0</v>
          </cell>
          <cell r="B53">
            <v>0</v>
          </cell>
          <cell r="C53">
            <v>0</v>
          </cell>
        </row>
        <row r="54">
          <cell r="A54">
            <v>0</v>
          </cell>
          <cell r="B54">
            <v>0</v>
          </cell>
          <cell r="C54">
            <v>0</v>
          </cell>
        </row>
        <row r="55">
          <cell r="A55">
            <v>0</v>
          </cell>
          <cell r="B55">
            <v>0</v>
          </cell>
          <cell r="C55">
            <v>0</v>
          </cell>
        </row>
      </sheetData>
      <sheetData sheetId="13" refreshError="1">
        <row r="1">
          <cell r="A1" t="str">
            <v>-</v>
          </cell>
        </row>
      </sheetData>
      <sheetData sheetId="14" refreshError="1">
        <row r="1">
          <cell r="B1" t="str">
            <v>-</v>
          </cell>
        </row>
      </sheetData>
      <sheetData sheetId="15" refreshError="1">
        <row r="1">
          <cell r="A1" t="str">
            <v>-</v>
          </cell>
        </row>
      </sheetData>
      <sheetData sheetId="16" refreshError="1">
        <row r="1">
          <cell r="A1" t="str">
            <v>-</v>
          </cell>
        </row>
      </sheetData>
      <sheetData sheetId="17" refreshError="1">
        <row r="1">
          <cell r="A1" t="str">
            <v>-</v>
          </cell>
        </row>
      </sheetData>
      <sheetData sheetId="18" refreshError="1">
        <row r="1">
          <cell r="A1" t="str">
            <v>-</v>
          </cell>
        </row>
      </sheetData>
      <sheetData sheetId="19" refreshError="1">
        <row r="1">
          <cell r="A1" t="str">
            <v>-</v>
          </cell>
        </row>
        <row r="2">
          <cell r="A2" t="str">
            <v>Земляные работы.</v>
          </cell>
        </row>
        <row r="3">
          <cell r="A3" t="str">
            <v xml:space="preserve">Фундамент </v>
          </cell>
        </row>
        <row r="4">
          <cell r="A4" t="str">
            <v>Балки фундаментные монолитные</v>
          </cell>
        </row>
        <row r="5">
          <cell r="A5" t="str">
            <v>Фундаменты под колонны</v>
          </cell>
        </row>
        <row r="6">
          <cell r="A6" t="str">
            <v>Монолитная фундаментная плита</v>
          </cell>
        </row>
        <row r="7">
          <cell r="A7" t="str">
            <v>Полы</v>
          </cell>
        </row>
        <row r="8">
          <cell r="A8" t="str">
            <v>Металлокаркас:</v>
          </cell>
        </row>
        <row r="9">
          <cell r="A9" t="str">
            <v>Наружные стены</v>
          </cell>
        </row>
        <row r="10">
          <cell r="A10" t="str">
            <v>Кровля</v>
          </cell>
        </row>
        <row r="11">
          <cell r="A11" t="str">
            <v xml:space="preserve">Проемы </v>
          </cell>
        </row>
        <row r="12">
          <cell r="A12" t="str">
            <v>Двери</v>
          </cell>
        </row>
        <row r="13">
          <cell r="A13" t="str">
            <v>Окна</v>
          </cell>
        </row>
        <row r="14">
          <cell r="A14" t="str">
            <v>Ворота</v>
          </cell>
        </row>
        <row r="15">
          <cell r="A15" t="str">
            <v>Внутренние перегородки</v>
          </cell>
        </row>
        <row r="16">
          <cell r="A16" t="str">
            <v>Отделочные работы</v>
          </cell>
        </row>
        <row r="17">
          <cell r="A17" t="str">
            <v>Лестницы, крыльца</v>
          </cell>
        </row>
        <row r="18">
          <cell r="A18" t="str">
            <v>Отмостка, благоустройство, цоколь</v>
          </cell>
        </row>
        <row r="19">
          <cell r="A19" t="str">
            <v>ИТОГО</v>
          </cell>
        </row>
        <row r="20">
          <cell r="A20" t="str">
            <v>Неучтенные работы и материалы 5%</v>
          </cell>
        </row>
        <row r="21">
          <cell r="A21" t="str">
            <v>ИТОГО ОБЩЕСТРОИТЕЛЬНЫЕ РАБОТЫ:</v>
          </cell>
        </row>
        <row r="22">
          <cell r="A22" t="str">
            <v>Накладные расходы</v>
          </cell>
        </row>
        <row r="23">
          <cell r="A23" t="str">
            <v>Инженерные сети:</v>
          </cell>
        </row>
        <row r="24">
          <cell r="A24" t="str">
            <v>Проектные работы 1катег.</v>
          </cell>
        </row>
        <row r="25">
          <cell r="A25" t="str">
            <v>Проектные работы 2катег.</v>
          </cell>
        </row>
        <row r="26">
          <cell r="A26" t="str">
            <v>Проектные работы 3катег.</v>
          </cell>
        </row>
        <row r="27">
          <cell r="A27" t="str">
            <v>Работа крана 2,5 месяца</v>
          </cell>
        </row>
        <row r="28">
          <cell r="A28" t="str">
            <v>Кран-балка 2 т</v>
          </cell>
        </row>
        <row r="29">
          <cell r="A29" t="str">
            <v>Доставка Новосибирск-Якутия</v>
          </cell>
        </row>
        <row r="33">
          <cell r="A33" t="str">
            <v>Себестоимость всего комплекса строительства:</v>
          </cell>
        </row>
        <row r="34">
          <cell r="A34" t="str">
            <v>Количество машин на доставку/бетон по 5 м3/щебень по 10 т:</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мета"/>
      <sheetName val="Земляные работы"/>
      <sheetName val="Фундаменты"/>
      <sheetName val="Полы"/>
      <sheetName val="Металлокаркас"/>
      <sheetName val="Наружные стены и модули"/>
      <sheetName val="Кровля"/>
      <sheetName val="Двери"/>
      <sheetName val="Окна"/>
      <sheetName val="Ворота"/>
      <sheetName val="Перегородки"/>
      <sheetName val="Отделка"/>
      <sheetName val="Лестницы, крыльца"/>
      <sheetName val="БУ, отмостка, цоко"/>
      <sheetName val="ЭОМ"/>
      <sheetName val="ОиВ"/>
      <sheetName val="ВиК"/>
      <sheetName val="АПС"/>
      <sheetName val="СКС"/>
      <sheetName val="Оборудование ТХ"/>
      <sheetName val="Прочие"/>
    </sheetNames>
    <definedNames>
      <definedName name="Прайс" refersTo="='Кровля'!$A$1:$C$57" sheetId="6"/>
    </definedNames>
    <sheetDataSet>
      <sheetData sheetId="0">
        <row r="1">
          <cell r="A1" t="str">
            <v>Здание овощехранилища</v>
          </cell>
          <cell r="C1" t="str">
            <v>ОАО ЦПКП "Оборонпромкомплекс"</v>
          </cell>
        </row>
        <row r="2">
          <cell r="A2">
            <v>1</v>
          </cell>
          <cell r="B2" t="str">
            <v>Наименование объекта:</v>
          </cell>
          <cell r="C2" t="str">
            <v>Здание овощехранилища</v>
          </cell>
        </row>
        <row r="3">
          <cell r="A3">
            <v>2</v>
          </cell>
          <cell r="B3" t="str">
            <v>Заказчик:</v>
          </cell>
          <cell r="C3" t="str">
            <v>ОАО ЦПКП "Оборонпромкомплекс"</v>
          </cell>
        </row>
        <row r="4">
          <cell r="A4">
            <v>3</v>
          </cell>
          <cell r="B4" t="str">
            <v>Место строительства:</v>
          </cell>
          <cell r="C4" t="str">
            <v>Тюменская область, Ханты-Мансийский автономный округ, Октябрьский район, п. Приобье, ул. Портовая 12</v>
          </cell>
        </row>
        <row r="5">
          <cell r="A5">
            <v>4</v>
          </cell>
          <cell r="B5" t="str">
            <v>Площадь здания по осям:</v>
          </cell>
          <cell r="C5">
            <v>1833.4617600000001</v>
          </cell>
        </row>
        <row r="6">
          <cell r="A6">
            <v>5</v>
          </cell>
          <cell r="B6" t="str">
            <v>Этажность здания:</v>
          </cell>
          <cell r="C6">
            <v>1</v>
          </cell>
        </row>
        <row r="7">
          <cell r="A7">
            <v>6</v>
          </cell>
          <cell r="B7" t="str">
            <v>Длины/широта</v>
          </cell>
          <cell r="C7" t="str">
            <v>73,456х24,960</v>
          </cell>
        </row>
        <row r="8">
          <cell r="A8">
            <v>7</v>
          </cell>
          <cell r="B8" t="str">
            <v>Высота внутренняя этажа/высота общая здания:</v>
          </cell>
          <cell r="C8" t="str">
            <v>2,5/4</v>
          </cell>
        </row>
        <row r="9">
          <cell r="A9">
            <v>8</v>
          </cell>
          <cell r="B9" t="str">
            <v>Расчетная толщина сэндвич-паленей (кровля):</v>
          </cell>
          <cell r="C9">
            <v>200</v>
          </cell>
        </row>
        <row r="10">
          <cell r="A10">
            <v>9</v>
          </cell>
          <cell r="B10" t="str">
            <v>Расчетная толщина сэндвич-паленей (стены):</v>
          </cell>
          <cell r="C10">
            <v>150</v>
          </cell>
        </row>
        <row r="11">
          <cell r="A11">
            <v>10</v>
          </cell>
          <cell r="B11" t="str">
            <v>Удаленность от крупных городов (где есть ЖБИ, спецтехника и тд), особые условия доставки:</v>
          </cell>
          <cell r="C11" t="str">
            <v>55 км от Нягани (350 км от г.Ханты-Мансийск)</v>
          </cell>
        </row>
        <row r="12">
          <cell r="A12">
            <v>11</v>
          </cell>
          <cell r="B12" t="str">
            <v>Примечания:</v>
          </cell>
          <cell r="C12" t="str">
            <v>Фундамент выполняется силами Заказчика</v>
          </cell>
        </row>
        <row r="13">
          <cell r="A13">
            <v>12</v>
          </cell>
          <cell r="B13" t="str">
            <v>Земляные работы.</v>
          </cell>
        </row>
        <row r="14">
          <cell r="A14">
            <v>13</v>
          </cell>
          <cell r="B14" t="str">
            <v>-</v>
          </cell>
          <cell r="C14" t="str">
            <v>-</v>
          </cell>
        </row>
        <row r="15">
          <cell r="A15">
            <v>14</v>
          </cell>
          <cell r="B15" t="str">
            <v>-</v>
          </cell>
          <cell r="C15" t="str">
            <v>-</v>
          </cell>
        </row>
        <row r="16">
          <cell r="B16" t="str">
            <v>-</v>
          </cell>
          <cell r="C16" t="str">
            <v>-</v>
          </cell>
        </row>
        <row r="17">
          <cell r="B17" t="str">
            <v>-</v>
          </cell>
          <cell r="C17" t="str">
            <v>-</v>
          </cell>
        </row>
        <row r="18">
          <cell r="A18">
            <v>15</v>
          </cell>
          <cell r="B18" t="str">
            <v>-</v>
          </cell>
          <cell r="C18" t="str">
            <v>-</v>
          </cell>
        </row>
        <row r="19">
          <cell r="A19">
            <v>16</v>
          </cell>
          <cell r="B19" t="str">
            <v>ИТОГО по разделу:</v>
          </cell>
        </row>
        <row r="20">
          <cell r="A20">
            <v>17</v>
          </cell>
          <cell r="B20" t="str">
            <v xml:space="preserve">Фундамент </v>
          </cell>
        </row>
        <row r="21">
          <cell r="A21">
            <v>18</v>
          </cell>
          <cell r="B21" t="str">
            <v>-</v>
          </cell>
          <cell r="C21" t="str">
            <v>-</v>
          </cell>
        </row>
        <row r="22">
          <cell r="A22">
            <v>19</v>
          </cell>
          <cell r="B22" t="str">
            <v>-</v>
          </cell>
          <cell r="C22" t="str">
            <v>-</v>
          </cell>
        </row>
        <row r="23">
          <cell r="A23">
            <v>20</v>
          </cell>
          <cell r="B23" t="str">
            <v>-</v>
          </cell>
          <cell r="C23" t="str">
            <v>-</v>
          </cell>
        </row>
        <row r="24">
          <cell r="A24">
            <v>21</v>
          </cell>
          <cell r="B24" t="str">
            <v>-</v>
          </cell>
          <cell r="C24" t="str">
            <v>-</v>
          </cell>
        </row>
        <row r="25">
          <cell r="B25" t="str">
            <v>-</v>
          </cell>
          <cell r="C25" t="str">
            <v>-</v>
          </cell>
        </row>
        <row r="26">
          <cell r="B26" t="str">
            <v>-</v>
          </cell>
          <cell r="C26" t="str">
            <v>-</v>
          </cell>
        </row>
        <row r="27">
          <cell r="B27" t="str">
            <v>-</v>
          </cell>
          <cell r="C27" t="str">
            <v>-</v>
          </cell>
        </row>
        <row r="28">
          <cell r="A28">
            <v>22</v>
          </cell>
          <cell r="B28" t="str">
            <v>-</v>
          </cell>
          <cell r="C28" t="str">
            <v>-</v>
          </cell>
        </row>
        <row r="29">
          <cell r="A29">
            <v>23</v>
          </cell>
          <cell r="B29" t="str">
            <v>ИТОГО по разделу:</v>
          </cell>
        </row>
        <row r="30">
          <cell r="A30">
            <v>24</v>
          </cell>
          <cell r="B30" t="str">
            <v>Балки фундаментные монолитные</v>
          </cell>
        </row>
        <row r="31">
          <cell r="A31">
            <v>25</v>
          </cell>
          <cell r="B31" t="str">
            <v>-</v>
          </cell>
          <cell r="C31" t="str">
            <v>-</v>
          </cell>
        </row>
        <row r="32">
          <cell r="A32">
            <v>26</v>
          </cell>
          <cell r="B32" t="str">
            <v>-</v>
          </cell>
          <cell r="C32" t="str">
            <v>-</v>
          </cell>
        </row>
        <row r="33">
          <cell r="A33">
            <v>27</v>
          </cell>
          <cell r="B33" t="str">
            <v>-</v>
          </cell>
          <cell r="C33" t="str">
            <v>-</v>
          </cell>
        </row>
        <row r="34">
          <cell r="A34">
            <v>28</v>
          </cell>
          <cell r="B34" t="str">
            <v>-</v>
          </cell>
          <cell r="C34" t="str">
            <v>-</v>
          </cell>
        </row>
        <row r="35">
          <cell r="A35">
            <v>29</v>
          </cell>
          <cell r="B35" t="str">
            <v>-</v>
          </cell>
          <cell r="C35" t="str">
            <v>-</v>
          </cell>
        </row>
        <row r="36">
          <cell r="B36" t="str">
            <v>-</v>
          </cell>
          <cell r="C36" t="str">
            <v>-</v>
          </cell>
        </row>
        <row r="37">
          <cell r="B37" t="str">
            <v>-</v>
          </cell>
          <cell r="C37" t="str">
            <v>-</v>
          </cell>
        </row>
        <row r="38">
          <cell r="B38" t="str">
            <v>-</v>
          </cell>
          <cell r="C38" t="str">
            <v>-</v>
          </cell>
        </row>
        <row r="39">
          <cell r="A39">
            <v>30</v>
          </cell>
          <cell r="B39" t="str">
            <v>-</v>
          </cell>
          <cell r="C39" t="str">
            <v>-</v>
          </cell>
        </row>
        <row r="40">
          <cell r="A40">
            <v>31</v>
          </cell>
          <cell r="B40" t="str">
            <v>-</v>
          </cell>
          <cell r="C40" t="str">
            <v>-</v>
          </cell>
        </row>
        <row r="41">
          <cell r="A41">
            <v>32</v>
          </cell>
          <cell r="B41" t="str">
            <v>-</v>
          </cell>
          <cell r="C41" t="str">
            <v>-</v>
          </cell>
        </row>
        <row r="42">
          <cell r="A42">
            <v>33</v>
          </cell>
          <cell r="B42" t="str">
            <v>ИТОГО по разделу:</v>
          </cell>
        </row>
        <row r="43">
          <cell r="A43">
            <v>34</v>
          </cell>
          <cell r="B43" t="str">
            <v>Полы</v>
          </cell>
        </row>
        <row r="44">
          <cell r="A44">
            <v>35</v>
          </cell>
          <cell r="B44" t="str">
            <v>-</v>
          </cell>
          <cell r="C44" t="str">
            <v>-</v>
          </cell>
        </row>
        <row r="45">
          <cell r="A45">
            <v>36</v>
          </cell>
          <cell r="B45" t="str">
            <v>-</v>
          </cell>
          <cell r="C45" t="str">
            <v>-</v>
          </cell>
        </row>
        <row r="46">
          <cell r="A46">
            <v>37</v>
          </cell>
          <cell r="B46" t="str">
            <v>-</v>
          </cell>
          <cell r="C46" t="str">
            <v>-</v>
          </cell>
        </row>
        <row r="47">
          <cell r="B47" t="str">
            <v>-</v>
          </cell>
          <cell r="C47" t="str">
            <v>-</v>
          </cell>
        </row>
        <row r="48">
          <cell r="B48" t="str">
            <v>-</v>
          </cell>
          <cell r="C48" t="str">
            <v>-</v>
          </cell>
        </row>
        <row r="49">
          <cell r="B49" t="str">
            <v>-</v>
          </cell>
          <cell r="C49" t="str">
            <v>-</v>
          </cell>
        </row>
        <row r="50">
          <cell r="A50">
            <v>38</v>
          </cell>
          <cell r="B50" t="str">
            <v>-</v>
          </cell>
          <cell r="C50" t="str">
            <v>-</v>
          </cell>
        </row>
        <row r="51">
          <cell r="A51">
            <v>39</v>
          </cell>
          <cell r="B51" t="str">
            <v>-</v>
          </cell>
          <cell r="C51" t="str">
            <v>-</v>
          </cell>
        </row>
        <row r="52">
          <cell r="A52">
            <v>40</v>
          </cell>
          <cell r="B52" t="str">
            <v>ИТОГО по разделу:</v>
          </cell>
        </row>
        <row r="53">
          <cell r="A53">
            <v>41</v>
          </cell>
          <cell r="B53" t="str">
            <v>Металлокаркас:</v>
          </cell>
        </row>
        <row r="54">
          <cell r="A54">
            <v>42</v>
          </cell>
          <cell r="B54" t="str">
            <v>-</v>
          </cell>
          <cell r="C54" t="str">
            <v>-</v>
          </cell>
        </row>
        <row r="55">
          <cell r="B55" t="str">
            <v>-</v>
          </cell>
          <cell r="C55" t="str">
            <v>-</v>
          </cell>
        </row>
        <row r="56">
          <cell r="B56" t="str">
            <v>-</v>
          </cell>
          <cell r="C56" t="str">
            <v>-</v>
          </cell>
        </row>
        <row r="57">
          <cell r="B57" t="str">
            <v>-</v>
          </cell>
          <cell r="C57" t="str">
            <v>-</v>
          </cell>
        </row>
      </sheetData>
      <sheetData sheetId="1">
        <row r="1">
          <cell r="A1" t="str">
            <v>-</v>
          </cell>
          <cell r="B1" t="str">
            <v>-</v>
          </cell>
          <cell r="C1">
            <v>0</v>
          </cell>
        </row>
        <row r="2">
          <cell r="A2" t="str">
            <v>Разметка и вынос осей</v>
          </cell>
          <cell r="B2" t="str">
            <v>чел/час</v>
          </cell>
          <cell r="C2">
            <v>170</v>
          </cell>
        </row>
        <row r="3">
          <cell r="A3" t="str">
            <v>Работа бульдозера</v>
          </cell>
          <cell r="B3" t="str">
            <v>маш/час</v>
          </cell>
          <cell r="C3">
            <v>2000</v>
          </cell>
        </row>
        <row r="4">
          <cell r="A4" t="str">
            <v>Работа экскаватора</v>
          </cell>
          <cell r="B4" t="str">
            <v>маш/час</v>
          </cell>
          <cell r="C4">
            <v>2000</v>
          </cell>
        </row>
      </sheetData>
      <sheetData sheetId="2">
        <row r="1">
          <cell r="A1" t="str">
            <v>-</v>
          </cell>
          <cell r="B1" t="str">
            <v>-</v>
          </cell>
          <cell r="C1">
            <v>0</v>
          </cell>
        </row>
        <row r="2">
          <cell r="A2" t="str">
            <v>Бетон В 20</v>
          </cell>
          <cell r="B2" t="str">
            <v>м3</v>
          </cell>
          <cell r="C2">
            <v>4000</v>
          </cell>
        </row>
        <row r="3">
          <cell r="A3" t="str">
            <v>Арматура</v>
          </cell>
          <cell r="B3" t="str">
            <v>т</v>
          </cell>
          <cell r="C3">
            <v>28000</v>
          </cell>
        </row>
        <row r="4">
          <cell r="A4" t="str">
            <v>Закладные детали, болты и прочее</v>
          </cell>
          <cell r="B4" t="str">
            <v>т</v>
          </cell>
          <cell r="C4">
            <v>50000</v>
          </cell>
        </row>
        <row r="5">
          <cell r="A5" t="str">
            <v>Опалубка и прочие материалы</v>
          </cell>
          <cell r="B5" t="str">
            <v>м3</v>
          </cell>
          <cell r="C5">
            <v>500</v>
          </cell>
        </row>
        <row r="6">
          <cell r="A6" t="str">
            <v>Бетон В 20</v>
          </cell>
          <cell r="B6" t="str">
            <v>м3</v>
          </cell>
          <cell r="C6">
            <v>4000</v>
          </cell>
        </row>
        <row r="7">
          <cell r="A7" t="str">
            <v>Арматура</v>
          </cell>
          <cell r="B7" t="str">
            <v>т</v>
          </cell>
          <cell r="C7">
            <v>28000</v>
          </cell>
        </row>
        <row r="8">
          <cell r="A8" t="str">
            <v>Опалубка и прочие материалы</v>
          </cell>
          <cell r="B8" t="str">
            <v>м3</v>
          </cell>
          <cell r="C8">
            <v>500</v>
          </cell>
        </row>
        <row r="9">
          <cell r="A9" t="str">
            <v>Битум для гидроизоляции</v>
          </cell>
          <cell r="B9" t="str">
            <v>т</v>
          </cell>
          <cell r="C9">
            <v>23000</v>
          </cell>
        </row>
        <row r="10">
          <cell r="A10" t="str">
            <v>Гидроизоляция фундаментов, включая фундамент под колонны</v>
          </cell>
          <cell r="B10" t="str">
            <v>м2</v>
          </cell>
          <cell r="C10">
            <v>80</v>
          </cell>
        </row>
        <row r="11">
          <cell r="A11" t="str">
            <v>Утеплитель пенополистирол 100 мм</v>
          </cell>
          <cell r="B11" t="str">
            <v>м3</v>
          </cell>
          <cell r="C11">
            <v>5000</v>
          </cell>
        </row>
        <row r="12">
          <cell r="A12" t="str">
            <v>Винтовые сваи диам.114мм L=2,5м.</v>
          </cell>
          <cell r="B12" t="str">
            <v>шт</v>
          </cell>
          <cell r="C12">
            <v>5000</v>
          </cell>
        </row>
        <row r="13">
          <cell r="A13" t="str">
            <v>Винтовые сваи диам.114мм L=3,5м.</v>
          </cell>
          <cell r="B13" t="str">
            <v>шт</v>
          </cell>
          <cell r="C13">
            <v>5500</v>
          </cell>
        </row>
        <row r="14">
          <cell r="A14" t="str">
            <v>Винтовые сваи диам.76мм L=2,5м.</v>
          </cell>
          <cell r="B14" t="str">
            <v>шт</v>
          </cell>
          <cell r="C14">
            <v>4100</v>
          </cell>
        </row>
        <row r="15">
          <cell r="A15" t="str">
            <v>Винтовые сваи диам.76мм L=3,5м.</v>
          </cell>
          <cell r="B15" t="str">
            <v>шт</v>
          </cell>
          <cell r="C15">
            <v>4600</v>
          </cell>
        </row>
        <row r="16">
          <cell r="A16" t="str">
            <v>Буроям</v>
          </cell>
          <cell r="B16" t="str">
            <v>маш/час</v>
          </cell>
          <cell r="C16">
            <v>2000</v>
          </cell>
        </row>
        <row r="17">
          <cell r="A17" t="str">
            <v>Устройство утеплителя</v>
          </cell>
          <cell r="B17" t="str">
            <v>м3</v>
          </cell>
          <cell r="C17">
            <v>500</v>
          </cell>
        </row>
        <row r="18">
          <cell r="A18" t="str">
            <v>Устройство ж/б конструкций</v>
          </cell>
          <cell r="B18" t="str">
            <v>м3</v>
          </cell>
          <cell r="C18">
            <v>2500</v>
          </cell>
        </row>
      </sheetData>
      <sheetData sheetId="3">
        <row r="1">
          <cell r="A1" t="str">
            <v>-</v>
          </cell>
          <cell r="B1" t="str">
            <v>-</v>
          </cell>
          <cell r="C1">
            <v>0</v>
          </cell>
        </row>
        <row r="2">
          <cell r="A2" t="str">
            <v>Утеплитель пенополистирол 100 мм</v>
          </cell>
          <cell r="B2" t="str">
            <v>м3</v>
          </cell>
          <cell r="C2">
            <v>5000</v>
          </cell>
        </row>
        <row r="3">
          <cell r="A3" t="str">
            <v>Устройство утеплителя</v>
          </cell>
          <cell r="B3" t="str">
            <v>м3</v>
          </cell>
          <cell r="C3">
            <v>500</v>
          </cell>
        </row>
        <row r="4">
          <cell r="A4" t="str">
            <v>Щебень</v>
          </cell>
          <cell r="B4" t="str">
            <v>м3</v>
          </cell>
          <cell r="C4">
            <v>600</v>
          </cell>
        </row>
        <row r="5">
          <cell r="A5" t="str">
            <v>Устройство щебеночной подготовки</v>
          </cell>
          <cell r="B5" t="str">
            <v>м3</v>
          </cell>
          <cell r="C5">
            <v>250</v>
          </cell>
        </row>
        <row r="6">
          <cell r="A6" t="str">
            <v>Бетон В 20</v>
          </cell>
          <cell r="B6" t="str">
            <v>м3</v>
          </cell>
          <cell r="C6">
            <v>4000</v>
          </cell>
        </row>
        <row r="7">
          <cell r="A7" t="str">
            <v>Устройство полов бетонных</v>
          </cell>
          <cell r="B7" t="str">
            <v>м3</v>
          </cell>
          <cell r="C7">
            <v>1800</v>
          </cell>
        </row>
        <row r="8">
          <cell r="A8" t="str">
            <v>Арматура</v>
          </cell>
          <cell r="B8" t="str">
            <v>т</v>
          </cell>
          <cell r="C8">
            <v>28000</v>
          </cell>
        </row>
      </sheetData>
      <sheetData sheetId="4">
        <row r="1">
          <cell r="A1" t="str">
            <v>-</v>
          </cell>
          <cell r="B1" t="str">
            <v>-</v>
          </cell>
          <cell r="C1">
            <v>0</v>
          </cell>
        </row>
        <row r="2">
          <cell r="A2" t="str">
            <v>Металлокаркас:</v>
          </cell>
          <cell r="B2" t="str">
            <v>т</v>
          </cell>
          <cell r="C2">
            <v>42000</v>
          </cell>
        </row>
        <row r="3">
          <cell r="A3" t="str">
            <v>Монтаж металлоконструкций</v>
          </cell>
          <cell r="B3" t="str">
            <v>т</v>
          </cell>
          <cell r="C3">
            <v>7000</v>
          </cell>
        </row>
        <row r="4">
          <cell r="A4" t="str">
            <v>Устройство огнезащитного покрытия</v>
          </cell>
          <cell r="B4" t="str">
            <v>компл</v>
          </cell>
          <cell r="C4">
            <v>10000</v>
          </cell>
        </row>
        <row r="5">
          <cell r="A5" t="str">
            <v>Металлоконструкции заводского изготовления</v>
          </cell>
          <cell r="B5" t="str">
            <v>т</v>
          </cell>
          <cell r="C5">
            <v>42000</v>
          </cell>
        </row>
      </sheetData>
      <sheetData sheetId="5">
        <row r="1">
          <cell r="A1" t="str">
            <v>-</v>
          </cell>
          <cell r="B1" t="str">
            <v>-</v>
          </cell>
          <cell r="C1">
            <v>0</v>
          </cell>
        </row>
        <row r="2">
          <cell r="A2" t="str">
            <v>Крепеж, доборные, пена и тд</v>
          </cell>
          <cell r="B2" t="str">
            <v>компл</v>
          </cell>
          <cell r="C2">
            <v>240</v>
          </cell>
        </row>
        <row r="3">
          <cell r="A3" t="str">
            <v>Монтаж сендвич-панелей стеновых</v>
          </cell>
          <cell r="B3" t="str">
            <v>м2</v>
          </cell>
          <cell r="C3">
            <v>160</v>
          </cell>
        </row>
        <row r="4">
          <cell r="A4" t="str">
            <v>Сборка СРМ</v>
          </cell>
          <cell r="B4" t="str">
            <v>к-т</v>
          </cell>
          <cell r="C4">
            <v>2000</v>
          </cell>
        </row>
        <row r="5">
          <cell r="A5" t="str">
            <v>Монтаж первого этажа здания</v>
          </cell>
          <cell r="B5" t="str">
            <v>к-т</v>
          </cell>
          <cell r="C5">
            <v>2000</v>
          </cell>
        </row>
        <row r="6">
          <cell r="A6" t="str">
            <v>Монтаж второго и третьего этажа здания</v>
          </cell>
          <cell r="B6" t="str">
            <v>к-т</v>
          </cell>
          <cell r="C6">
            <v>3000</v>
          </cell>
        </row>
        <row r="7">
          <cell r="A7" t="str">
            <v>Эксплуатация автокрана</v>
          </cell>
          <cell r="B7" t="str">
            <v>маш-час</v>
          </cell>
          <cell r="C7">
            <v>2000</v>
          </cell>
        </row>
        <row r="8">
          <cell r="A8" t="str">
            <v>Сэндвич-панели б=150 мм</v>
          </cell>
          <cell r="B8" t="str">
            <v>м2</v>
          </cell>
          <cell r="C8">
            <v>1300</v>
          </cell>
        </row>
        <row r="9">
          <cell r="A9" t="str">
            <v>Сэндвич-панели б=200 мм</v>
          </cell>
          <cell r="B9" t="str">
            <v>м2</v>
          </cell>
          <cell r="C9">
            <v>1500</v>
          </cell>
        </row>
        <row r="10">
          <cell r="A10" t="str">
            <v>Сэндвич-панели б=100 мм</v>
          </cell>
          <cell r="B10" t="str">
            <v>м2</v>
          </cell>
          <cell r="C10">
            <v>1100</v>
          </cell>
        </row>
        <row r="11">
          <cell r="A11" t="str">
            <v>Полный модуль, 6,229х2,434м, б=100мм</v>
          </cell>
          <cell r="B11" t="str">
            <v>к-т</v>
          </cell>
          <cell r="C11">
            <v>141750</v>
          </cell>
        </row>
        <row r="12">
          <cell r="A12" t="str">
            <v>Модуль без 1 длинной стороны, 6,229х2,434м, б=100мм</v>
          </cell>
          <cell r="B12" t="str">
            <v>к-т</v>
          </cell>
          <cell r="C12">
            <v>124740</v>
          </cell>
        </row>
        <row r="13">
          <cell r="A13" t="str">
            <v>Модуль без 1 короткой стороны, 6,229х2,434м, б=100мм</v>
          </cell>
          <cell r="B13" t="str">
            <v>к-т</v>
          </cell>
          <cell r="C13">
            <v>134662.5</v>
          </cell>
        </row>
        <row r="14">
          <cell r="A14" t="str">
            <v>Модуль без 2 длинных сторон, 6,229х2,434м, б=100мм</v>
          </cell>
          <cell r="B14" t="str">
            <v>к-т</v>
          </cell>
          <cell r="C14">
            <v>106312.5</v>
          </cell>
        </row>
        <row r="15">
          <cell r="A15" t="str">
            <v>Модуль без 2 коротких сторон, 6,229х2,434м, б=100мм</v>
          </cell>
          <cell r="B15" t="str">
            <v>к-т</v>
          </cell>
          <cell r="C15">
            <v>120487.5</v>
          </cell>
        </row>
        <row r="16">
          <cell r="A16" t="str">
            <v>Модуль без 1 длинной и 1короткой стороны, 6,229х2,434м, б=100мм</v>
          </cell>
          <cell r="B16" t="str">
            <v>к-т</v>
          </cell>
          <cell r="C16">
            <v>114817.5</v>
          </cell>
        </row>
        <row r="17">
          <cell r="A17" t="str">
            <v>Модуль без 2 длинных и 1короткой стороны, 6,229х2,434м, б=100мм</v>
          </cell>
          <cell r="B17" t="str">
            <v>к-т</v>
          </cell>
          <cell r="C17">
            <v>102060</v>
          </cell>
        </row>
        <row r="18">
          <cell r="A18" t="str">
            <v>Модуль без 2 коротких и 1длинной стороны, 6,229х2,434м, б=100мм</v>
          </cell>
          <cell r="B18" t="str">
            <v>к-т</v>
          </cell>
          <cell r="C18">
            <v>113400</v>
          </cell>
        </row>
        <row r="19">
          <cell r="A19" t="str">
            <v>Кассета кровли, б=100мм</v>
          </cell>
          <cell r="B19" t="str">
            <v>м2</v>
          </cell>
          <cell r="C19">
            <v>2782.5</v>
          </cell>
        </row>
        <row r="20">
          <cell r="A20" t="str">
            <v>Кассета пола, б=100мм</v>
          </cell>
          <cell r="B20" t="str">
            <v>м2</v>
          </cell>
          <cell r="C20">
            <v>2782.5</v>
          </cell>
        </row>
        <row r="21">
          <cell r="A21" t="str">
            <v>Тамбур 2*2м, б=100мм</v>
          </cell>
          <cell r="B21" t="str">
            <v>к-т</v>
          </cell>
          <cell r="C21">
            <v>35280</v>
          </cell>
        </row>
        <row r="22">
          <cell r="A22" t="str">
            <v>Тамбур 2*1,5м, б=100мм</v>
          </cell>
          <cell r="B22" t="str">
            <v>к-т</v>
          </cell>
          <cell r="C22">
            <v>26460</v>
          </cell>
        </row>
        <row r="23">
          <cell r="A23" t="str">
            <v>Полный модуль, 6,229х2,434м, б=150мм</v>
          </cell>
          <cell r="B23" t="str">
            <v>к-т</v>
          </cell>
          <cell r="C23">
            <v>163012.5</v>
          </cell>
        </row>
        <row r="24">
          <cell r="A24" t="str">
            <v>Модуль без 1 длинной стороны, 6,229х2,434м, б=150мм</v>
          </cell>
          <cell r="B24" t="str">
            <v>к-т</v>
          </cell>
          <cell r="C24">
            <v>143451</v>
          </cell>
        </row>
        <row r="25">
          <cell r="A25" t="str">
            <v>Модуль без 1 короткой стороны, 6,229х2,434м, б=150мм</v>
          </cell>
          <cell r="B25" t="str">
            <v>к-т</v>
          </cell>
          <cell r="C25">
            <v>154862.39999999999</v>
          </cell>
        </row>
        <row r="26">
          <cell r="A26" t="str">
            <v>Модуль без 2 длинных сторон, 6,229х2,434м, б=150мм</v>
          </cell>
          <cell r="B26" t="str">
            <v>к-т</v>
          </cell>
          <cell r="C26">
            <v>122259.90000000001</v>
          </cell>
        </row>
        <row r="27">
          <cell r="A27" t="str">
            <v>Модуль без 2 коротких сторон, 6,229х2,434м, б=150мм</v>
          </cell>
          <cell r="B27" t="str">
            <v>к-т</v>
          </cell>
          <cell r="C27">
            <v>138561.15</v>
          </cell>
        </row>
        <row r="28">
          <cell r="A28" t="str">
            <v>Модуль без 1 длинной и 1короткой стороны, 6,229х2,434м, б=150мм</v>
          </cell>
          <cell r="B28" t="str">
            <v>к-т</v>
          </cell>
          <cell r="C28">
            <v>132040.65</v>
          </cell>
        </row>
        <row r="29">
          <cell r="A29" t="str">
            <v>Модуль без 2 длинных и 1короткой стороны, 6,229х2,434м, б=150мм</v>
          </cell>
          <cell r="B29" t="str">
            <v>к-т</v>
          </cell>
          <cell r="C29">
            <v>12369</v>
          </cell>
        </row>
        <row r="30">
          <cell r="A30" t="str">
            <v>Модуль без 2 коротких и 1длинной стороны, 6,229х2,434м, б=150мм</v>
          </cell>
          <cell r="B30" t="str">
            <v>к-т</v>
          </cell>
          <cell r="C30">
            <v>130410</v>
          </cell>
        </row>
        <row r="31">
          <cell r="A31" t="str">
            <v>Кассета кровли, б=150мм</v>
          </cell>
          <cell r="B31" t="str">
            <v>м2</v>
          </cell>
          <cell r="C31">
            <v>2940</v>
          </cell>
        </row>
        <row r="32">
          <cell r="A32" t="str">
            <v>Кассета пола, б=150мм</v>
          </cell>
          <cell r="B32" t="str">
            <v>м2</v>
          </cell>
          <cell r="C32">
            <v>2940</v>
          </cell>
        </row>
        <row r="33">
          <cell r="A33" t="str">
            <v>Тамбур 2*2м, б=150мм</v>
          </cell>
          <cell r="B33" t="str">
            <v>к-т</v>
          </cell>
          <cell r="C33">
            <v>40572</v>
          </cell>
        </row>
        <row r="34">
          <cell r="A34" t="str">
            <v>Тамбур 2*1,5м, б=150мм</v>
          </cell>
          <cell r="B34" t="str">
            <v>к-т</v>
          </cell>
          <cell r="C34">
            <v>30429</v>
          </cell>
        </row>
        <row r="35">
          <cell r="A35" t="str">
            <v>Полный модуль, 6,229х2,434м, б=200мм</v>
          </cell>
          <cell r="B35" t="str">
            <v>к-т</v>
          </cell>
          <cell r="C35">
            <v>184275</v>
          </cell>
        </row>
        <row r="36">
          <cell r="A36" t="str">
            <v>Модуль без 1 длинной стороны, 6,229х2,434м, б=200мм</v>
          </cell>
          <cell r="B36" t="str">
            <v>к-т</v>
          </cell>
          <cell r="C36">
            <v>162162</v>
          </cell>
        </row>
        <row r="37">
          <cell r="A37" t="str">
            <v>Модуль без 1 короткой стороны, 6,229х2,434м, б=200мм</v>
          </cell>
          <cell r="B37" t="str">
            <v>к-т</v>
          </cell>
          <cell r="C37">
            <v>175061.25</v>
          </cell>
        </row>
        <row r="38">
          <cell r="A38" t="str">
            <v>Модуль без 2 длинных сторон, 6,229х2,434м, б=200мм</v>
          </cell>
          <cell r="B38" t="str">
            <v>к-т</v>
          </cell>
          <cell r="C38">
            <v>138206.25</v>
          </cell>
        </row>
        <row r="39">
          <cell r="A39" t="str">
            <v>Модуль без 2 коротких сторон, 6,229х2,434м, б=200мм</v>
          </cell>
          <cell r="B39" t="str">
            <v>к-т</v>
          </cell>
          <cell r="C39">
            <v>156633.75</v>
          </cell>
        </row>
        <row r="40">
          <cell r="A40" t="str">
            <v>Модуль без 1 длинной и 1короткой стороны, 6,229х2,434м, б=200мм</v>
          </cell>
          <cell r="B40" t="str">
            <v>к-т</v>
          </cell>
          <cell r="C40">
            <v>149262.75</v>
          </cell>
        </row>
        <row r="41">
          <cell r="A41" t="str">
            <v>Модуль без 2 длинных и 1короткой стороны, 6,229х2,434м, б=200мм</v>
          </cell>
          <cell r="B41" t="str">
            <v>к-т</v>
          </cell>
          <cell r="C41">
            <v>132678</v>
          </cell>
        </row>
        <row r="42">
          <cell r="A42" t="str">
            <v>Модуль без 2 коротких и 1длинной стороны, 6,229х2,434м, б=200мм</v>
          </cell>
          <cell r="B42" t="str">
            <v>к-т</v>
          </cell>
          <cell r="C42">
            <v>147420</v>
          </cell>
        </row>
        <row r="43">
          <cell r="A43" t="str">
            <v>Кассета кровли, б=200мм</v>
          </cell>
          <cell r="B43" t="str">
            <v>м2</v>
          </cell>
          <cell r="C43">
            <v>3097.5</v>
          </cell>
        </row>
        <row r="44">
          <cell r="A44" t="str">
            <v>Кассета пола, б=200мм</v>
          </cell>
          <cell r="B44" t="str">
            <v>м2</v>
          </cell>
          <cell r="C44">
            <v>3097.5</v>
          </cell>
        </row>
        <row r="45">
          <cell r="A45" t="str">
            <v>Тамбур 2*2м, б=200мм</v>
          </cell>
          <cell r="B45" t="str">
            <v>к-т</v>
          </cell>
          <cell r="C45">
            <v>45864</v>
          </cell>
        </row>
        <row r="46">
          <cell r="A46" t="str">
            <v>Тамбур 2*1,5м, б=200мм</v>
          </cell>
          <cell r="B46" t="str">
            <v>к-т</v>
          </cell>
          <cell r="C46">
            <v>34398</v>
          </cell>
        </row>
        <row r="47">
          <cell r="A47" t="str">
            <v>Полный модуль, 6,229х2,434м, б=250мм</v>
          </cell>
          <cell r="B47" t="str">
            <v>к-т</v>
          </cell>
          <cell r="C47">
            <v>205537.5</v>
          </cell>
        </row>
        <row r="48">
          <cell r="A48" t="str">
            <v>Модуль без 1 длинной стороны, 6,229х2,434м, б=250мм</v>
          </cell>
          <cell r="B48" t="str">
            <v>к-т</v>
          </cell>
          <cell r="C48">
            <v>180873</v>
          </cell>
        </row>
        <row r="49">
          <cell r="A49" t="str">
            <v>Модуль без 1 короткой стороны, 6,229х2,434м, б=250мм</v>
          </cell>
          <cell r="B49" t="str">
            <v>к-т</v>
          </cell>
          <cell r="C49">
            <v>195261.15</v>
          </cell>
        </row>
        <row r="50">
          <cell r="A50" t="str">
            <v>Модуль без 2 длинных сторон, 6,229х2,434м, б=250мм</v>
          </cell>
          <cell r="B50" t="str">
            <v>к-т</v>
          </cell>
          <cell r="C50">
            <v>154153.65</v>
          </cell>
        </row>
        <row r="51">
          <cell r="A51" t="str">
            <v>Модуль без 2 коротких сторон, 6,229х2,434м, б=250мм</v>
          </cell>
          <cell r="B51" t="str">
            <v>к-т</v>
          </cell>
          <cell r="C51">
            <v>174707.4</v>
          </cell>
        </row>
        <row r="52">
          <cell r="A52" t="str">
            <v>Модуль без 1 длинной и 1короткой стороны, 6,229х2,434м, б=250мм</v>
          </cell>
          <cell r="B52" t="str">
            <v>к-т</v>
          </cell>
          <cell r="C52">
            <v>166485.9</v>
          </cell>
        </row>
        <row r="53">
          <cell r="A53" t="str">
            <v>Модуль без 2 длинных и 1короткой стороны, 6,229х2,434м, б=250мм</v>
          </cell>
          <cell r="B53" t="str">
            <v>к-т</v>
          </cell>
          <cell r="C53">
            <v>147987</v>
          </cell>
        </row>
        <row r="54">
          <cell r="A54" t="str">
            <v>Модуль без 2 коротких и 1длинной стороны, 6,229х2,434м, б=250мм</v>
          </cell>
          <cell r="B54" t="str">
            <v>к-т</v>
          </cell>
          <cell r="C54">
            <v>164430</v>
          </cell>
        </row>
        <row r="55">
          <cell r="A55" t="str">
            <v>Кассета кровли, б=250мм</v>
          </cell>
          <cell r="B55" t="str">
            <v>м2</v>
          </cell>
          <cell r="C55">
            <v>3255</v>
          </cell>
        </row>
        <row r="56">
          <cell r="A56" t="str">
            <v>Кассета пола, б=250мм</v>
          </cell>
          <cell r="B56" t="str">
            <v>м2</v>
          </cell>
          <cell r="C56">
            <v>3255</v>
          </cell>
        </row>
        <row r="57">
          <cell r="A57" t="str">
            <v>Тамбур 2*2м, б=250мм</v>
          </cell>
          <cell r="B57" t="str">
            <v>к-т</v>
          </cell>
          <cell r="C57">
            <v>51156</v>
          </cell>
        </row>
      </sheetData>
      <sheetData sheetId="6">
        <row r="1">
          <cell r="A1">
            <v>0</v>
          </cell>
          <cell r="B1">
            <v>0</v>
          </cell>
          <cell r="C1">
            <v>0</v>
          </cell>
        </row>
        <row r="2">
          <cell r="A2" t="str">
            <v>Монтаж сендвичпанелей кровельных</v>
          </cell>
          <cell r="B2" t="str">
            <v>м2</v>
          </cell>
          <cell r="C2">
            <v>180</v>
          </cell>
        </row>
        <row r="3">
          <cell r="A3" t="str">
            <v>Монтаж кровли (двухскатная)</v>
          </cell>
          <cell r="B3" t="str">
            <v>м2</v>
          </cell>
          <cell r="C3">
            <v>250</v>
          </cell>
        </row>
        <row r="4">
          <cell r="A4" t="str">
            <v>Устройство водостока</v>
          </cell>
          <cell r="B4" t="str">
            <v>м</v>
          </cell>
          <cell r="C4">
            <v>120</v>
          </cell>
        </row>
        <row r="5">
          <cell r="A5" t="str">
            <v>Монтаж металлоконструкций</v>
          </cell>
          <cell r="B5" t="str">
            <v>тн</v>
          </cell>
          <cell r="C5">
            <v>7000</v>
          </cell>
        </row>
        <row r="6">
          <cell r="A6" t="str">
            <v>Эксплуатация автокрана</v>
          </cell>
          <cell r="B6" t="str">
            <v>маш-час</v>
          </cell>
          <cell r="C6">
            <v>2000</v>
          </cell>
        </row>
        <row r="7">
          <cell r="A7" t="str">
            <v>Сэндвичпанели б=150 мм</v>
          </cell>
          <cell r="B7" t="str">
            <v>м2</v>
          </cell>
          <cell r="C7">
            <v>1300</v>
          </cell>
        </row>
        <row r="8">
          <cell r="A8" t="str">
            <v>Сэндвичпанели б=200 мм</v>
          </cell>
          <cell r="B8" t="str">
            <v>м2</v>
          </cell>
          <cell r="C8">
            <v>1500</v>
          </cell>
        </row>
        <row r="9">
          <cell r="A9" t="str">
            <v>Сэндвичпанели б=100 мм</v>
          </cell>
          <cell r="B9" t="str">
            <v>м2</v>
          </cell>
          <cell r="C9">
            <v>1100</v>
          </cell>
        </row>
        <row r="10">
          <cell r="A10" t="str">
            <v>Крепеж, доборные, пена и тд</v>
          </cell>
          <cell r="B10" t="str">
            <v>компл</v>
          </cell>
          <cell r="C10">
            <v>190</v>
          </cell>
        </row>
        <row r="11">
          <cell r="A11" t="str">
            <v xml:space="preserve">    профнастил оцинкованный Н1147500,9</v>
          </cell>
          <cell r="B11" t="str">
            <v>м2</v>
          </cell>
          <cell r="C11">
            <v>322.02999999999997</v>
          </cell>
        </row>
        <row r="12">
          <cell r="A12" t="str">
            <v>Профлист Н44</v>
          </cell>
          <cell r="B12" t="str">
            <v>м2</v>
          </cell>
          <cell r="C12">
            <v>370</v>
          </cell>
        </row>
        <row r="13">
          <cell r="A13" t="str">
            <v xml:space="preserve">    профнастил оцинкованный с2110000,7</v>
          </cell>
          <cell r="B13" t="str">
            <v>м2</v>
          </cell>
          <cell r="C13">
            <v>322.02999999999997</v>
          </cell>
        </row>
        <row r="14">
          <cell r="A14" t="str">
            <v xml:space="preserve">    Бикрост ЭПП 15 м</v>
          </cell>
          <cell r="B14" t="str">
            <v>м2</v>
          </cell>
          <cell r="C14">
            <v>69</v>
          </cell>
        </row>
        <row r="15">
          <cell r="A15" t="str">
            <v xml:space="preserve">    разделительный слой из пленки геотекстиль</v>
          </cell>
          <cell r="B15" t="str">
            <v>м2</v>
          </cell>
          <cell r="C15">
            <v>31.36</v>
          </cell>
        </row>
        <row r="16">
          <cell r="A16" t="str">
            <v xml:space="preserve">    мембрана ПЛАСТФОИЛ NORD 1.2мм</v>
          </cell>
          <cell r="B16" t="str">
            <v>м2</v>
          </cell>
          <cell r="C16">
            <v>110.17</v>
          </cell>
        </row>
        <row r="17">
          <cell r="A17" t="str">
            <v xml:space="preserve">    минеральная плита Лайнрок РУФ Н</v>
          </cell>
          <cell r="B17" t="str">
            <v>м3</v>
          </cell>
          <cell r="C17">
            <v>4406.78</v>
          </cell>
        </row>
        <row r="18">
          <cell r="A18" t="str">
            <v xml:space="preserve">    плиты пеноплекс 100мм</v>
          </cell>
          <cell r="B18" t="str">
            <v>м3</v>
          </cell>
          <cell r="C18">
            <v>3474.58</v>
          </cell>
        </row>
        <row r="19">
          <cell r="A19" t="str">
            <v xml:space="preserve">    минераловатные плиты Лайнрок руф 50мм</v>
          </cell>
          <cell r="B19" t="str">
            <v>м3</v>
          </cell>
          <cell r="C19">
            <v>4406.78</v>
          </cell>
        </row>
        <row r="20">
          <cell r="A20" t="str">
            <v>доборный элемент 0,7*...</v>
          </cell>
          <cell r="B20" t="str">
            <v>м.п.</v>
          </cell>
          <cell r="C20">
            <v>212.71</v>
          </cell>
        </row>
        <row r="21">
          <cell r="A21" t="str">
            <v xml:space="preserve">    доборный элемент 0,7*700мм</v>
          </cell>
          <cell r="B21" t="str">
            <v>м.п.</v>
          </cell>
          <cell r="C21">
            <v>212.71</v>
          </cell>
        </row>
        <row r="22">
          <cell r="A22" t="str">
            <v xml:space="preserve">    доборный элемент 0,7*500мм</v>
          </cell>
          <cell r="B22" t="str">
            <v>м.п.</v>
          </cell>
          <cell r="C22">
            <v>212.71</v>
          </cell>
        </row>
        <row r="23">
          <cell r="A23" t="str">
            <v>швеллер 10</v>
          </cell>
          <cell r="B23" t="str">
            <v>т</v>
          </cell>
          <cell r="C23">
            <v>24576.27</v>
          </cell>
        </row>
        <row r="24">
          <cell r="A24" t="str">
            <v>Водосток</v>
          </cell>
          <cell r="B24" t="str">
            <v>м</v>
          </cell>
          <cell r="C24">
            <v>210</v>
          </cell>
        </row>
        <row r="25">
          <cell r="A25" t="str">
            <v>Пиломатериал, доска</v>
          </cell>
          <cell r="B25" t="str">
            <v>м3</v>
          </cell>
          <cell r="C25">
            <v>6500</v>
          </cell>
        </row>
        <row r="26">
          <cell r="A26" t="str">
            <v>Конструкции металлические ферм</v>
          </cell>
          <cell r="B26" t="str">
            <v>тн</v>
          </cell>
          <cell r="C26">
            <v>42000</v>
          </cell>
        </row>
        <row r="27">
          <cell r="A27" t="str">
            <v>Конструкции металлические крыльц 1,2м</v>
          </cell>
          <cell r="B27" t="str">
            <v>к-т</v>
          </cell>
          <cell r="C27">
            <v>23887.5</v>
          </cell>
        </row>
        <row r="28">
          <cell r="A28" t="str">
            <v>Конструкции металлические въездных пандусов 1,2м</v>
          </cell>
          <cell r="B28" t="str">
            <v>тн</v>
          </cell>
          <cell r="C28">
            <v>66500</v>
          </cell>
        </row>
        <row r="29">
          <cell r="A29">
            <v>0</v>
          </cell>
          <cell r="B29">
            <v>0</v>
          </cell>
          <cell r="C29">
            <v>0</v>
          </cell>
        </row>
        <row r="30">
          <cell r="A30">
            <v>0</v>
          </cell>
          <cell r="B30">
            <v>0</v>
          </cell>
          <cell r="C30">
            <v>0</v>
          </cell>
        </row>
        <row r="31">
          <cell r="A31">
            <v>0</v>
          </cell>
          <cell r="B31">
            <v>0</v>
          </cell>
          <cell r="C31">
            <v>0</v>
          </cell>
        </row>
        <row r="32">
          <cell r="A32">
            <v>0</v>
          </cell>
          <cell r="B32">
            <v>0</v>
          </cell>
          <cell r="C32">
            <v>0</v>
          </cell>
        </row>
        <row r="33">
          <cell r="A33">
            <v>0</v>
          </cell>
          <cell r="B33">
            <v>0</v>
          </cell>
          <cell r="C33">
            <v>0</v>
          </cell>
        </row>
        <row r="34">
          <cell r="A34">
            <v>0</v>
          </cell>
          <cell r="B34">
            <v>0</v>
          </cell>
          <cell r="C34">
            <v>0</v>
          </cell>
        </row>
        <row r="35">
          <cell r="A35">
            <v>0</v>
          </cell>
          <cell r="B35">
            <v>0</v>
          </cell>
          <cell r="C35">
            <v>0</v>
          </cell>
        </row>
        <row r="36">
          <cell r="A36">
            <v>0</v>
          </cell>
          <cell r="B36">
            <v>0</v>
          </cell>
          <cell r="C36">
            <v>0</v>
          </cell>
        </row>
        <row r="37">
          <cell r="A37">
            <v>0</v>
          </cell>
          <cell r="B37">
            <v>0</v>
          </cell>
          <cell r="C37">
            <v>0</v>
          </cell>
        </row>
        <row r="38">
          <cell r="A38">
            <v>0</v>
          </cell>
          <cell r="B38">
            <v>0</v>
          </cell>
          <cell r="C38">
            <v>0</v>
          </cell>
        </row>
        <row r="39">
          <cell r="A39">
            <v>0</v>
          </cell>
          <cell r="B39">
            <v>0</v>
          </cell>
          <cell r="C39">
            <v>0</v>
          </cell>
        </row>
        <row r="40">
          <cell r="A40">
            <v>0</v>
          </cell>
          <cell r="B40">
            <v>0</v>
          </cell>
          <cell r="C40">
            <v>0</v>
          </cell>
        </row>
        <row r="41">
          <cell r="A41">
            <v>0</v>
          </cell>
          <cell r="B41">
            <v>0</v>
          </cell>
          <cell r="C41">
            <v>0</v>
          </cell>
        </row>
        <row r="42">
          <cell r="A42">
            <v>0</v>
          </cell>
          <cell r="B42">
            <v>0</v>
          </cell>
          <cell r="C42">
            <v>0</v>
          </cell>
        </row>
        <row r="43">
          <cell r="A43">
            <v>0</v>
          </cell>
          <cell r="B43">
            <v>0</v>
          </cell>
          <cell r="C43">
            <v>0</v>
          </cell>
        </row>
        <row r="44">
          <cell r="A44">
            <v>0</v>
          </cell>
          <cell r="B44">
            <v>0</v>
          </cell>
          <cell r="C44">
            <v>0</v>
          </cell>
        </row>
        <row r="45">
          <cell r="A45">
            <v>0</v>
          </cell>
          <cell r="B45">
            <v>0</v>
          </cell>
          <cell r="C45">
            <v>0</v>
          </cell>
        </row>
        <row r="46">
          <cell r="A46">
            <v>0</v>
          </cell>
          <cell r="B46">
            <v>0</v>
          </cell>
          <cell r="C46">
            <v>0</v>
          </cell>
        </row>
        <row r="47">
          <cell r="A47">
            <v>0</v>
          </cell>
          <cell r="B47">
            <v>0</v>
          </cell>
          <cell r="C47">
            <v>0</v>
          </cell>
        </row>
        <row r="48">
          <cell r="A48">
            <v>0</v>
          </cell>
          <cell r="B48">
            <v>0</v>
          </cell>
          <cell r="C48">
            <v>0</v>
          </cell>
        </row>
        <row r="49">
          <cell r="A49">
            <v>0</v>
          </cell>
          <cell r="B49">
            <v>0</v>
          </cell>
          <cell r="C49">
            <v>0</v>
          </cell>
        </row>
        <row r="50">
          <cell r="A50">
            <v>0</v>
          </cell>
          <cell r="B50">
            <v>0</v>
          </cell>
          <cell r="C50">
            <v>0</v>
          </cell>
        </row>
        <row r="51">
          <cell r="A51">
            <v>0</v>
          </cell>
          <cell r="B51">
            <v>0</v>
          </cell>
          <cell r="C51">
            <v>0</v>
          </cell>
        </row>
        <row r="52">
          <cell r="A52">
            <v>0</v>
          </cell>
          <cell r="B52">
            <v>0</v>
          </cell>
          <cell r="C52">
            <v>0</v>
          </cell>
        </row>
        <row r="53">
          <cell r="A53">
            <v>0</v>
          </cell>
          <cell r="B53">
            <v>0</v>
          </cell>
          <cell r="C53">
            <v>0</v>
          </cell>
        </row>
        <row r="54">
          <cell r="A54">
            <v>0</v>
          </cell>
          <cell r="B54">
            <v>0</v>
          </cell>
          <cell r="C54">
            <v>0</v>
          </cell>
        </row>
        <row r="55">
          <cell r="A55">
            <v>0</v>
          </cell>
          <cell r="B55">
            <v>0</v>
          </cell>
          <cell r="C55">
            <v>0</v>
          </cell>
        </row>
        <row r="56">
          <cell r="A56">
            <v>0</v>
          </cell>
          <cell r="B56">
            <v>0</v>
          </cell>
          <cell r="C56">
            <v>0</v>
          </cell>
        </row>
        <row r="57">
          <cell r="A57">
            <v>0</v>
          </cell>
          <cell r="B57">
            <v>0</v>
          </cell>
          <cell r="C57">
            <v>0</v>
          </cell>
        </row>
      </sheetData>
      <sheetData sheetId="7">
        <row r="1">
          <cell r="A1" t="str">
            <v>-</v>
          </cell>
          <cell r="B1" t="str">
            <v>-</v>
          </cell>
          <cell r="C1">
            <v>0</v>
          </cell>
        </row>
        <row r="2">
          <cell r="A2" t="str">
            <v>Монтаж дверей</v>
          </cell>
          <cell r="B2" t="str">
            <v>шт</v>
          </cell>
          <cell r="C2">
            <v>1000</v>
          </cell>
        </row>
        <row r="3">
          <cell r="A3" t="str">
            <v>Монтаж дверей стальных</v>
          </cell>
          <cell r="B3" t="str">
            <v>шт</v>
          </cell>
          <cell r="C3">
            <v>1900</v>
          </cell>
        </row>
        <row r="4">
          <cell r="A4" t="str">
            <v>Дверь стальная Витязь (Златомир) селекция 0,91*2,1</v>
          </cell>
          <cell r="B4" t="str">
            <v>шт</v>
          </cell>
          <cell r="C4">
            <v>13500</v>
          </cell>
        </row>
        <row r="5">
          <cell r="A5" t="str">
            <v>Дверь внутренняя</v>
          </cell>
          <cell r="B5" t="str">
            <v>шт</v>
          </cell>
          <cell r="C5">
            <v>5000</v>
          </cell>
        </row>
        <row r="6">
          <cell r="A6" t="str">
            <v>Двери входная металлическая утеплённая 1,31*2,1</v>
          </cell>
          <cell r="B6" t="str">
            <v>шт</v>
          </cell>
          <cell r="C6">
            <v>17500</v>
          </cell>
        </row>
        <row r="7">
          <cell r="A7" t="str">
            <v>Дверь внутренняя межкомнатная, мазонитовая, 0,71*2,1</v>
          </cell>
          <cell r="B7" t="str">
            <v>шт</v>
          </cell>
          <cell r="C7">
            <v>3800</v>
          </cell>
        </row>
        <row r="8">
          <cell r="A8" t="str">
            <v>Дверь Гладкая ПВХ (фабрика "Verda" г. Одинцово), 0,71*2,1</v>
          </cell>
          <cell r="B8" t="str">
            <v>шт</v>
          </cell>
          <cell r="C8">
            <v>2100</v>
          </cell>
        </row>
        <row r="9">
          <cell r="A9" t="str">
            <v>Дверь стальная Витязь (Ярополк ДС) г. Воронеж, 1,31*2,1</v>
          </cell>
          <cell r="B9" t="str">
            <v>шт</v>
          </cell>
          <cell r="C9">
            <v>17700</v>
          </cell>
        </row>
        <row r="10">
          <cell r="A10" t="str">
            <v>Двери входная металлическая утеплённая 1,81*2,1</v>
          </cell>
          <cell r="B10" t="str">
            <v>шт</v>
          </cell>
          <cell r="C10">
            <v>24600</v>
          </cell>
        </row>
        <row r="11">
          <cell r="A11" t="str">
            <v>Дверь Гладкая ПВХ (фабрика "Verda" г. Одинцово), 1,31*2,1</v>
          </cell>
          <cell r="B11" t="str">
            <v>шт</v>
          </cell>
          <cell r="C11">
            <v>3800</v>
          </cell>
        </row>
      </sheetData>
      <sheetData sheetId="8">
        <row r="1">
          <cell r="A1" t="str">
            <v>-</v>
          </cell>
          <cell r="B1" t="str">
            <v>-</v>
          </cell>
          <cell r="C1">
            <v>0</v>
          </cell>
        </row>
        <row r="2">
          <cell r="A2" t="str">
            <v>Окна ПВХ</v>
          </cell>
          <cell r="B2" t="str">
            <v>м2</v>
          </cell>
          <cell r="C2">
            <v>4000</v>
          </cell>
        </row>
        <row r="3">
          <cell r="A3" t="str">
            <v>Монтаж окон</v>
          </cell>
          <cell r="B3" t="str">
            <v>м2</v>
          </cell>
          <cell r="C3">
            <v>800</v>
          </cell>
        </row>
      </sheetData>
      <sheetData sheetId="9">
        <row r="1">
          <cell r="A1" t="str">
            <v>-</v>
          </cell>
          <cell r="B1" t="str">
            <v>-</v>
          </cell>
          <cell r="C1">
            <v>0</v>
          </cell>
        </row>
        <row r="2">
          <cell r="A2" t="str">
            <v>Ворота (роллеты) 4х4,5</v>
          </cell>
          <cell r="B2" t="str">
            <v>шт</v>
          </cell>
          <cell r="C2">
            <v>100000</v>
          </cell>
        </row>
        <row r="3">
          <cell r="A3" t="str">
            <v>Монтаж ворот</v>
          </cell>
          <cell r="B3" t="str">
            <v>шт</v>
          </cell>
          <cell r="C3">
            <v>8000</v>
          </cell>
        </row>
      </sheetData>
      <sheetData sheetId="10">
        <row r="1">
          <cell r="A1" t="str">
            <v>-</v>
          </cell>
          <cell r="B1" t="str">
            <v>-</v>
          </cell>
          <cell r="C1">
            <v>0</v>
          </cell>
        </row>
        <row r="2">
          <cell r="A2" t="str">
            <v>Сэндвич-панели б=100 мм</v>
          </cell>
          <cell r="B2" t="str">
            <v>м2</v>
          </cell>
          <cell r="C2">
            <v>1100</v>
          </cell>
        </row>
        <row r="3">
          <cell r="A3" t="str">
            <v>Монтаж сендвич-панелей перегородок</v>
          </cell>
          <cell r="B3" t="str">
            <v>м2</v>
          </cell>
          <cell r="C3">
            <v>120</v>
          </cell>
        </row>
      </sheetData>
      <sheetData sheetId="11">
        <row r="1">
          <cell r="A1" t="str">
            <v>-</v>
          </cell>
          <cell r="B1" t="str">
            <v>-</v>
          </cell>
          <cell r="C1">
            <v>0</v>
          </cell>
        </row>
        <row r="2">
          <cell r="A2" t="str">
            <v xml:space="preserve">СТЕНЫ </v>
          </cell>
        </row>
        <row r="3">
          <cell r="A3" t="str">
            <v>Монтаж облицовки стен кафелем</v>
          </cell>
          <cell r="B3" t="str">
            <v>м2</v>
          </cell>
          <cell r="C3">
            <v>480</v>
          </cell>
        </row>
        <row r="4">
          <cell r="A4" t="str">
            <v>Монтаж облицовки стен</v>
          </cell>
          <cell r="B4" t="str">
            <v>м2</v>
          </cell>
          <cell r="C4">
            <v>150</v>
          </cell>
        </row>
        <row r="5">
          <cell r="A5" t="str">
            <v>Панели ПВХ , 165р/м2</v>
          </cell>
          <cell r="B5" t="str">
            <v>м2</v>
          </cell>
          <cell r="C5">
            <v>165</v>
          </cell>
        </row>
        <row r="6">
          <cell r="A6" t="str">
            <v>Панель МДФ Кроностар Стандарт, 173р/м2</v>
          </cell>
          <cell r="B6" t="str">
            <v>м2</v>
          </cell>
          <cell r="C6">
            <v>173</v>
          </cell>
        </row>
        <row r="7">
          <cell r="A7" t="str">
            <v>Панель стеновая МДФ Бук восточный 2700*240*6, 163р/м2</v>
          </cell>
          <cell r="B7" t="str">
            <v>м2</v>
          </cell>
          <cell r="C7">
            <v>163</v>
          </cell>
        </row>
        <row r="8">
          <cell r="A8" t="str">
            <v>Вагонка ПВХ Белая 100 мм (для помещ.с влажным режимом), 120р/м2</v>
          </cell>
          <cell r="B8" t="str">
            <v>м2</v>
          </cell>
          <cell r="C8">
            <v>120</v>
          </cell>
        </row>
        <row r="9">
          <cell r="A9" t="str">
            <v>Плитка настенная Береста желтая 20*30, 414р/м2</v>
          </cell>
          <cell r="B9" t="str">
            <v>м2</v>
          </cell>
          <cell r="C9">
            <v>414</v>
          </cell>
        </row>
        <row r="10">
          <cell r="A10" t="str">
            <v>Плитка настенная Сахара песочная 25*33, 356р/м2</v>
          </cell>
          <cell r="B10" t="str">
            <v>м2</v>
          </cell>
          <cell r="C10">
            <v>356</v>
          </cell>
        </row>
        <row r="11">
          <cell r="A11" t="str">
            <v>Керабуд Оникс 3</v>
          </cell>
          <cell r="C11">
            <v>450</v>
          </cell>
        </row>
        <row r="12">
          <cell r="A12" t="str">
            <v>Стекломагниевый лист, 130р/м2</v>
          </cell>
          <cell r="B12" t="str">
            <v>м2</v>
          </cell>
          <cell r="C12">
            <v>130</v>
          </cell>
        </row>
        <row r="13">
          <cell r="A13" t="str">
            <v>ЕвроВагонка 14х90х2500, 235р/м2</v>
          </cell>
          <cell r="B13" t="str">
            <v>м2</v>
          </cell>
          <cell r="C13">
            <v>235</v>
          </cell>
        </row>
        <row r="14">
          <cell r="A14" t="str">
            <v>ЦСП 10мм* 1200*3600, окрашенные декоративной краской св. серого цвета</v>
          </cell>
          <cell r="B14" t="str">
            <v>м2</v>
          </cell>
          <cell r="C14">
            <v>300</v>
          </cell>
        </row>
        <row r="15">
          <cell r="A15" t="str">
            <v>Нофломат, светлых тонов</v>
          </cell>
          <cell r="B15" t="str">
            <v>м2</v>
          </cell>
          <cell r="C15">
            <v>570</v>
          </cell>
        </row>
        <row r="16">
          <cell r="A16" t="str">
            <v>Существующие стены перегородок, без облицовки</v>
          </cell>
          <cell r="B16" t="str">
            <v>м2</v>
          </cell>
          <cell r="C16">
            <v>0</v>
          </cell>
        </row>
        <row r="17">
          <cell r="A17" t="str">
            <v>Комплектующие для подсистемы (кронштейны, профиль, соединители, саморезы)</v>
          </cell>
          <cell r="B17" t="str">
            <v>м2</v>
          </cell>
          <cell r="C17">
            <v>75</v>
          </cell>
        </row>
        <row r="18">
          <cell r="A18" t="str">
            <v>ПОЛ</v>
          </cell>
        </row>
        <row r="19">
          <cell r="A19" t="str">
            <v>Линолеум</v>
          </cell>
          <cell r="B19" t="str">
            <v>м2</v>
          </cell>
          <cell r="C19">
            <v>430</v>
          </cell>
        </row>
        <row r="20">
          <cell r="A20" t="str">
            <v>ЦСП 10мм* 1200*3600</v>
          </cell>
          <cell r="B20" t="str">
            <v>м2</v>
          </cell>
          <cell r="C20">
            <v>230</v>
          </cell>
        </row>
        <row r="21">
          <cell r="A21" t="str">
            <v>Износостойкий линолеум</v>
          </cell>
          <cell r="B21" t="str">
            <v>м2</v>
          </cell>
          <cell r="C21">
            <v>400</v>
          </cell>
        </row>
        <row r="22">
          <cell r="A22" t="str">
            <v>Плитка для пола</v>
          </cell>
          <cell r="B22" t="str">
            <v>м2</v>
          </cell>
          <cell r="C22">
            <v>485</v>
          </cell>
        </row>
        <row r="23">
          <cell r="A23" t="str">
            <v>Плитка для пола керабуд Астория 3П 30*30, 539р/м2</v>
          </cell>
          <cell r="B23" t="str">
            <v>м2</v>
          </cell>
          <cell r="C23">
            <v>539</v>
          </cell>
        </row>
        <row r="24">
          <cell r="A24" t="str">
            <v>Плитка для пола Соло Крема 300*300, 599р/м2</v>
          </cell>
          <cell r="B24" t="str">
            <v>м2</v>
          </cell>
          <cell r="C24">
            <v>599</v>
          </cell>
        </row>
        <row r="25">
          <cell r="A25" t="str">
            <v>Просечно-вытяжной лист 410 от производителя, Ст3 (венткамера, эл.щитовая, тепловой узел)</v>
          </cell>
          <cell r="B25" t="str">
            <v>м2</v>
          </cell>
          <cell r="C25">
            <v>728</v>
          </cell>
        </row>
        <row r="26">
          <cell r="A26" t="str">
            <v xml:space="preserve">Лист г/к 5 рифленый ГОСТ 8568-77 1500х6000 3СП </v>
          </cell>
          <cell r="B26" t="str">
            <v>м2</v>
          </cell>
          <cell r="C26">
            <v>1080</v>
          </cell>
        </row>
        <row r="27">
          <cell r="A27" t="str">
            <v>Грязезащитное резиновое покрытие</v>
          </cell>
          <cell r="B27" t="str">
            <v>м2</v>
          </cell>
          <cell r="C27">
            <v>350</v>
          </cell>
        </row>
        <row r="28">
          <cell r="A28" t="str">
            <v>Монтаж стального покрытия</v>
          </cell>
          <cell r="B28" t="str">
            <v>м2</v>
          </cell>
          <cell r="C28">
            <v>360</v>
          </cell>
        </row>
        <row r="29">
          <cell r="A29" t="str">
            <v>Укладка линолиума, плинтусов, порожкев</v>
          </cell>
          <cell r="B29" t="str">
            <v>м2</v>
          </cell>
          <cell r="C29">
            <v>100</v>
          </cell>
        </row>
        <row r="30">
          <cell r="A30" t="str">
            <v>Укладка грязезащитного покрытия</v>
          </cell>
          <cell r="B30" t="str">
            <v>м2</v>
          </cell>
          <cell r="C30">
            <v>120</v>
          </cell>
        </row>
        <row r="31">
          <cell r="A31" t="str">
            <v>Укладка ЦСП</v>
          </cell>
          <cell r="B31" t="str">
            <v>м2</v>
          </cell>
          <cell r="C31">
            <v>130</v>
          </cell>
        </row>
        <row r="32">
          <cell r="A32" t="str">
            <v>Укладка кафеля на пол</v>
          </cell>
          <cell r="B32" t="str">
            <v>м2</v>
          </cell>
          <cell r="C32">
            <v>450</v>
          </cell>
        </row>
        <row r="33">
          <cell r="A33" t="str">
            <v>ПОТОЛОК</v>
          </cell>
        </row>
        <row r="34">
          <cell r="A34" t="str">
            <v>Монтаж облицовки потолков</v>
          </cell>
          <cell r="B34" t="str">
            <v>м2</v>
          </cell>
          <cell r="C34">
            <v>180</v>
          </cell>
        </row>
        <row r="35">
          <cell r="A35" t="str">
            <v>Панели ПВХ (для помещений с влажным режимом)</v>
          </cell>
          <cell r="B35" t="str">
            <v>м2</v>
          </cell>
          <cell r="C35">
            <v>165</v>
          </cell>
        </row>
        <row r="36">
          <cell r="A36" t="str">
            <v>ЕвроВагонка 14х90х2500</v>
          </cell>
          <cell r="B36" t="str">
            <v>м2</v>
          </cell>
          <cell r="C36">
            <v>235</v>
          </cell>
        </row>
        <row r="37">
          <cell r="A37" t="str">
            <v>Армстронг, 165р/м2</v>
          </cell>
          <cell r="B37" t="str">
            <v>м2</v>
          </cell>
          <cell r="C37">
            <v>165</v>
          </cell>
        </row>
        <row r="38">
          <cell r="A38" t="str">
            <v>Подвесные потолки Армстронг Scala (Скала) 600*600*12 (кромка Board), 280р/м2</v>
          </cell>
          <cell r="B38" t="str">
            <v>м2</v>
          </cell>
          <cell r="C38">
            <v>280</v>
          </cell>
        </row>
        <row r="39">
          <cell r="A39" t="str">
            <v>Подвесные потолки Армстронг OASIS Plus (Оазис плюс) 600*600*12 (кромка Board), 300р/м2</v>
          </cell>
          <cell r="B39" t="str">
            <v>м2</v>
          </cell>
          <cell r="C39">
            <v>300</v>
          </cell>
        </row>
        <row r="40">
          <cell r="A40" t="str">
            <v>Подвесные потолки Армстронг OASIS (Оазис) 600*600*12 (кромка Board), 168р/м2</v>
          </cell>
          <cell r="B40" t="str">
            <v>м2</v>
          </cell>
          <cell r="C40">
            <v>168</v>
          </cell>
        </row>
        <row r="41">
          <cell r="A41" t="str">
            <v>Существующие конструкции потолка, без облицовки</v>
          </cell>
          <cell r="B41" t="str">
            <v>м2</v>
          </cell>
          <cell r="C41">
            <v>0</v>
          </cell>
        </row>
        <row r="42">
          <cell r="A42" t="str">
            <v>Комплектующие для подсистемы (кронштейны, профиль, соединители, саморезы...)</v>
          </cell>
          <cell r="B42" t="str">
            <v>м2</v>
          </cell>
          <cell r="C42">
            <v>75</v>
          </cell>
        </row>
        <row r="43">
          <cell r="A43" t="str">
            <v>Профлист НС10а.1100-
0,55 белого цвета</v>
          </cell>
          <cell r="B43" t="str">
            <v>м2</v>
          </cell>
          <cell r="C43">
            <v>250</v>
          </cell>
        </row>
        <row r="44">
          <cell r="A44" t="str">
            <v>ЦСП, окрашенные в/э краской белого цвета</v>
          </cell>
          <cell r="B44" t="str">
            <v>м2</v>
          </cell>
          <cell r="C44">
            <v>300</v>
          </cell>
        </row>
        <row r="45">
          <cell r="A45" t="str">
            <v>ГИПРОК Гипсокартон УК 3300х1200х12,5мм</v>
          </cell>
          <cell r="B45" t="str">
            <v>м2</v>
          </cell>
          <cell r="C45">
            <v>95.000000000000014</v>
          </cell>
        </row>
      </sheetData>
      <sheetData sheetId="12">
        <row r="1">
          <cell r="A1" t="str">
            <v>-</v>
          </cell>
          <cell r="B1" t="str">
            <v>-</v>
          </cell>
          <cell r="C1">
            <v>0</v>
          </cell>
        </row>
        <row r="2">
          <cell r="A2" t="str">
            <v>Монтаж металлоконструкций крыльц</v>
          </cell>
          <cell r="B2" t="str">
            <v>тн</v>
          </cell>
          <cell r="C2">
            <v>9000</v>
          </cell>
        </row>
        <row r="3">
          <cell r="A3" t="str">
            <v>Крыльца 1,2м</v>
          </cell>
          <cell r="B3" t="str">
            <v>шт</v>
          </cell>
          <cell r="C3">
            <v>25000</v>
          </cell>
        </row>
        <row r="4">
          <cell r="A4" t="str">
            <v>Лестница для 2-х эт здания - 0,95тн</v>
          </cell>
          <cell r="B4" t="str">
            <v>шт</v>
          </cell>
          <cell r="C4">
            <v>73150</v>
          </cell>
        </row>
        <row r="5">
          <cell r="A5" t="str">
            <v>Металлоконструкции въздного пандуса - 2,7х2м - 0,4тн</v>
          </cell>
          <cell r="B5" t="str">
            <v>шт</v>
          </cell>
          <cell r="C5">
            <v>22800</v>
          </cell>
        </row>
        <row r="6">
          <cell r="A6" t="str">
            <v>Металлоконструкции входного крыльца - 2,3х2,3м - 0,4тн</v>
          </cell>
          <cell r="B6" t="str">
            <v>шт</v>
          </cell>
          <cell r="C6">
            <v>22800</v>
          </cell>
        </row>
        <row r="7">
          <cell r="A7" t="str">
            <v>Металлоконструкции входного крыльца - 2,3х2,3м - 0,4тн</v>
          </cell>
        </row>
        <row r="8">
          <cell r="A8" t="str">
            <v>Конструкции металлические крыльц 1,2м</v>
          </cell>
          <cell r="B8" t="str">
            <v>к-т</v>
          </cell>
          <cell r="C8">
            <v>23887.5</v>
          </cell>
        </row>
        <row r="9">
          <cell r="A9" t="str">
            <v>Конструкции металлические въездных пандусов 1,2м</v>
          </cell>
          <cell r="B9" t="str">
            <v>тн</v>
          </cell>
          <cell r="C9">
            <v>66500</v>
          </cell>
        </row>
        <row r="10">
          <cell r="A10" t="str">
            <v>Конструкции металлические навеса</v>
          </cell>
          <cell r="B10" t="str">
            <v>тн</v>
          </cell>
          <cell r="C10">
            <v>66500</v>
          </cell>
        </row>
        <row r="11">
          <cell r="A11" t="str">
            <v>Конструкции металлические ограждения</v>
          </cell>
          <cell r="B11" t="str">
            <v>тн</v>
          </cell>
          <cell r="C11">
            <v>66500</v>
          </cell>
        </row>
      </sheetData>
      <sheetData sheetId="13">
        <row r="1">
          <cell r="A1" t="str">
            <v>-</v>
          </cell>
          <cell r="B1" t="str">
            <v>-</v>
          </cell>
          <cell r="C1">
            <v>0</v>
          </cell>
        </row>
        <row r="2">
          <cell r="A2" t="str">
            <v>Дополнительный профлист на отделку (потолок венткамеры, карнизы, цоколь и тд)</v>
          </cell>
          <cell r="B2" t="str">
            <v>м2</v>
          </cell>
          <cell r="C2">
            <v>400</v>
          </cell>
        </row>
        <row r="3">
          <cell r="A3" t="str">
            <v>Отделка профлистом</v>
          </cell>
          <cell r="B3" t="str">
            <v>м2</v>
          </cell>
          <cell r="C3">
            <v>120</v>
          </cell>
        </row>
        <row r="4">
          <cell r="A4" t="str">
            <v>Утеплитель пенополистирол 100 мм</v>
          </cell>
          <cell r="B4" t="str">
            <v>м3</v>
          </cell>
          <cell r="C4">
            <v>5000</v>
          </cell>
        </row>
        <row r="5">
          <cell r="A5" t="str">
            <v>Устройство утеплителя по периметру</v>
          </cell>
          <cell r="B5" t="str">
            <v>м3</v>
          </cell>
          <cell r="C5">
            <v>500</v>
          </cell>
        </row>
        <row r="6">
          <cell r="A6" t="str">
            <v>Щебень</v>
          </cell>
          <cell r="B6" t="str">
            <v>м3</v>
          </cell>
          <cell r="C6">
            <v>600</v>
          </cell>
        </row>
        <row r="7">
          <cell r="A7" t="str">
            <v>Устройство щебеночной подготовки под отмостку</v>
          </cell>
          <cell r="B7" t="str">
            <v>м3</v>
          </cell>
          <cell r="C7">
            <v>250</v>
          </cell>
        </row>
        <row r="8">
          <cell r="A8" t="str">
            <v>Бетон В 20</v>
          </cell>
          <cell r="B8" t="str">
            <v>м3</v>
          </cell>
          <cell r="C8">
            <v>4000</v>
          </cell>
        </row>
        <row r="9">
          <cell r="A9" t="str">
            <v>Устройство отмостки бетонной</v>
          </cell>
          <cell r="B9" t="str">
            <v>м3</v>
          </cell>
          <cell r="C9">
            <v>2000</v>
          </cell>
        </row>
      </sheetData>
      <sheetData sheetId="14">
        <row r="1">
          <cell r="B1" t="str">
            <v>-</v>
          </cell>
          <cell r="C1">
            <v>0</v>
          </cell>
        </row>
        <row r="2">
          <cell r="A2" t="str">
            <v xml:space="preserve">    1200 ARCTIC LED Светильник</v>
          </cell>
          <cell r="B2" t="str">
            <v>шт</v>
          </cell>
          <cell r="C2">
            <v>5791.97</v>
          </cell>
        </row>
        <row r="3">
          <cell r="A3" t="str">
            <v xml:space="preserve">    1500 ARCTIC LED Светильник</v>
          </cell>
          <cell r="B3" t="str">
            <v>шт</v>
          </cell>
          <cell r="C3">
            <v>7918.72</v>
          </cell>
        </row>
        <row r="4">
          <cell r="A4" t="str">
            <v xml:space="preserve">    1ЩА</v>
          </cell>
          <cell r="B4" t="str">
            <v>шт</v>
          </cell>
          <cell r="C4">
            <v>7914</v>
          </cell>
        </row>
        <row r="5">
          <cell r="A5" t="str">
            <v xml:space="preserve">    2ЩА, 3ЩА,4ЩА</v>
          </cell>
          <cell r="B5" t="str">
            <v>шт</v>
          </cell>
          <cell r="C5">
            <v>4822</v>
          </cell>
        </row>
        <row r="6">
          <cell r="A6" t="str">
            <v xml:space="preserve">    FLY NTK 30 LED 4 cold white Светильник</v>
          </cell>
          <cell r="B6" t="str">
            <v>шт</v>
          </cell>
          <cell r="C6">
            <v>29231.34</v>
          </cell>
        </row>
        <row r="7">
          <cell r="A7" t="str">
            <v xml:space="preserve">    NBT 17 F123 (серебристый) Светильник</v>
          </cell>
          <cell r="B7" t="str">
            <v>шт</v>
          </cell>
          <cell r="C7">
            <v>1918.59</v>
          </cell>
        </row>
        <row r="8">
          <cell r="A8" t="str">
            <v xml:space="preserve">    NBT 22 F226 (чёрный) Светильник</v>
          </cell>
          <cell r="B8" t="str">
            <v>шт</v>
          </cell>
          <cell r="C8">
            <v>2872.46</v>
          </cell>
        </row>
        <row r="9">
          <cell r="A9" t="str">
            <v xml:space="preserve">    OPL/R ECO LED 595 4000К Светильник</v>
          </cell>
          <cell r="B9" t="str">
            <v>шт</v>
          </cell>
          <cell r="C9">
            <v>4371.1400000000003</v>
          </cell>
        </row>
        <row r="10">
          <cell r="A10" t="str">
            <v xml:space="preserve">    OPL/S ECO LED 1200 Светильник</v>
          </cell>
          <cell r="B10" t="str">
            <v>шт</v>
          </cell>
          <cell r="C10">
            <v>4407.34</v>
          </cell>
        </row>
        <row r="11">
          <cell r="A11" t="str">
            <v xml:space="preserve">    OWP LED 595 Светильник</v>
          </cell>
          <cell r="B11" t="str">
            <v>шт</v>
          </cell>
          <cell r="C11">
            <v>7838.04</v>
          </cell>
        </row>
        <row r="12">
          <cell r="A12" t="str">
            <v xml:space="preserve">    RKL LED 1900 Cветильник</v>
          </cell>
          <cell r="B12" t="str">
            <v>шт</v>
          </cell>
          <cell r="C12">
            <v>4389.24</v>
          </cell>
        </row>
        <row r="13">
          <cell r="A13" t="str">
            <v xml:space="preserve">    URAN EFS350 LED Светильник</v>
          </cell>
          <cell r="B13" t="str">
            <v>шт</v>
          </cell>
          <cell r="C13">
            <v>3347.59</v>
          </cell>
        </row>
        <row r="14">
          <cell r="A14" t="str">
            <v xml:space="preserve">    АВДТ322Р, С10А,  Iут.=30мА</v>
          </cell>
          <cell r="B14" t="str">
            <v>шт</v>
          </cell>
          <cell r="C14">
            <v>519.34</v>
          </cell>
        </row>
        <row r="15">
          <cell r="A15" t="str">
            <v xml:space="preserve">    АВДТ322Р, С6А,  Iут.=30мА</v>
          </cell>
          <cell r="B15" t="str">
            <v>шт</v>
          </cell>
          <cell r="C15">
            <v>519.34</v>
          </cell>
        </row>
        <row r="16">
          <cell r="A16" t="str">
            <v xml:space="preserve">    аксессуары (узлы, переходы)</v>
          </cell>
          <cell r="B16" t="str">
            <v>кг</v>
          </cell>
          <cell r="C16">
            <v>211.86</v>
          </cell>
        </row>
        <row r="17">
          <cell r="A17" t="str">
            <v xml:space="preserve">    Анкер К675</v>
          </cell>
          <cell r="B17" t="str">
            <v>шт</v>
          </cell>
          <cell r="C17">
            <v>180</v>
          </cell>
        </row>
        <row r="18">
          <cell r="A18" t="str">
            <v xml:space="preserve">    Анкер К675УЗ</v>
          </cell>
          <cell r="B18" t="str">
            <v>шт</v>
          </cell>
          <cell r="C18">
            <v>25.42</v>
          </cell>
        </row>
        <row r="19">
          <cell r="A19" t="str">
            <v xml:space="preserve">    Болт полнонарезной М8х45</v>
          </cell>
          <cell r="B19" t="str">
            <v>шт</v>
          </cell>
          <cell r="C19">
            <v>5.0999999999999996</v>
          </cell>
        </row>
        <row r="20">
          <cell r="A20" t="str">
            <v xml:space="preserve">    ВА47292Р, С10А</v>
          </cell>
          <cell r="B20" t="str">
            <v>шт</v>
          </cell>
          <cell r="C20">
            <v>79.709999999999994</v>
          </cell>
        </row>
        <row r="21">
          <cell r="A21" t="str">
            <v xml:space="preserve">    ВА47292Р, С3А</v>
          </cell>
          <cell r="B21" t="str">
            <v>шт</v>
          </cell>
          <cell r="C21">
            <v>69.819999999999993</v>
          </cell>
        </row>
        <row r="22">
          <cell r="A22" t="str">
            <v xml:space="preserve">    ВА47292Р, С6А</v>
          </cell>
          <cell r="B22" t="str">
            <v>шт</v>
          </cell>
          <cell r="C22">
            <v>69.819999999999993</v>
          </cell>
        </row>
        <row r="23">
          <cell r="A23" t="str">
            <v xml:space="preserve">    ВА47293р, D16А</v>
          </cell>
          <cell r="B23" t="str">
            <v>шт</v>
          </cell>
          <cell r="C23">
            <v>99.5</v>
          </cell>
        </row>
        <row r="24">
          <cell r="A24" t="str">
            <v xml:space="preserve">    ВА47293р,С25А</v>
          </cell>
          <cell r="B24" t="str">
            <v>шт</v>
          </cell>
          <cell r="C24">
            <v>127.48</v>
          </cell>
        </row>
        <row r="25">
          <cell r="A25" t="str">
            <v xml:space="preserve">    ВВГнгFRLS 2*1.5</v>
          </cell>
          <cell r="B25" t="str">
            <v>м</v>
          </cell>
          <cell r="C25">
            <v>42</v>
          </cell>
        </row>
        <row r="26">
          <cell r="A26" t="str">
            <v xml:space="preserve">    ВВГнгFRLS 3*1.5</v>
          </cell>
          <cell r="B26" t="str">
            <v>м</v>
          </cell>
          <cell r="C26">
            <v>59</v>
          </cell>
        </row>
        <row r="27">
          <cell r="A27" t="str">
            <v xml:space="preserve">    ВВГнгFRLS 3*2.5</v>
          </cell>
          <cell r="B27" t="str">
            <v>м</v>
          </cell>
          <cell r="C27">
            <v>74.88</v>
          </cell>
        </row>
        <row r="28">
          <cell r="A28" t="str">
            <v xml:space="preserve">    ВВГнгFRLS 4*2.5</v>
          </cell>
          <cell r="B28" t="str">
            <v>м</v>
          </cell>
          <cell r="C28">
            <v>105</v>
          </cell>
        </row>
        <row r="29">
          <cell r="A29" t="str">
            <v xml:space="preserve">    ВВГнгLS 1х2,5 Кабель</v>
          </cell>
          <cell r="B29" t="str">
            <v>м</v>
          </cell>
          <cell r="C29">
            <v>12.78</v>
          </cell>
        </row>
        <row r="30">
          <cell r="A30" t="str">
            <v xml:space="preserve">    ВВГнгLS 1х25 Кабель</v>
          </cell>
          <cell r="B30" t="str">
            <v>м</v>
          </cell>
          <cell r="C30">
            <v>121.53</v>
          </cell>
        </row>
        <row r="31">
          <cell r="A31" t="str">
            <v xml:space="preserve">    ВВГнгLS 1х4 Кабель</v>
          </cell>
          <cell r="B31" t="str">
            <v>м</v>
          </cell>
          <cell r="C31">
            <v>19.850000000000001</v>
          </cell>
        </row>
        <row r="32">
          <cell r="A32" t="str">
            <v xml:space="preserve">    ВВГнгLS 1х6 Кабель</v>
          </cell>
          <cell r="B32" t="str">
            <v>м</v>
          </cell>
          <cell r="C32">
            <v>28.74</v>
          </cell>
        </row>
        <row r="33">
          <cell r="A33" t="str">
            <v xml:space="preserve">    ВВГнгLS 1х95 Кабель</v>
          </cell>
          <cell r="B33" t="str">
            <v>м</v>
          </cell>
          <cell r="C33">
            <v>420.17</v>
          </cell>
        </row>
        <row r="34">
          <cell r="A34" t="str">
            <v xml:space="preserve">    ВВГнгLS 2х1,5 Кабель</v>
          </cell>
          <cell r="B34" t="str">
            <v>м</v>
          </cell>
          <cell r="C34">
            <v>13.28</v>
          </cell>
        </row>
        <row r="35">
          <cell r="A35" t="str">
            <v xml:space="preserve">    ВВГнгLS 3х1,5 Кабель</v>
          </cell>
          <cell r="B35" t="str">
            <v>м</v>
          </cell>
          <cell r="C35">
            <v>19.68</v>
          </cell>
        </row>
        <row r="36">
          <cell r="A36" t="str">
            <v xml:space="preserve">    ВВГнгLS 3х2,5 Кабель</v>
          </cell>
          <cell r="B36" t="str">
            <v>м</v>
          </cell>
          <cell r="C36">
            <v>30.6</v>
          </cell>
        </row>
        <row r="37">
          <cell r="A37" t="str">
            <v xml:space="preserve">    ВВГнгLS 3х4 Кабель</v>
          </cell>
          <cell r="B37" t="str">
            <v>м</v>
          </cell>
          <cell r="C37">
            <v>47.4</v>
          </cell>
        </row>
        <row r="38">
          <cell r="A38" t="str">
            <v xml:space="preserve">    ВВГнгLS 3х6  Кабель</v>
          </cell>
          <cell r="B38" t="str">
            <v>м</v>
          </cell>
          <cell r="C38">
            <v>74.39</v>
          </cell>
        </row>
        <row r="39">
          <cell r="A39" t="str">
            <v xml:space="preserve">    ВВГнгLS 4х1,5 Кабель</v>
          </cell>
          <cell r="B39" t="str">
            <v>м</v>
          </cell>
          <cell r="C39">
            <v>53.97</v>
          </cell>
        </row>
        <row r="40">
          <cell r="A40" t="str">
            <v xml:space="preserve">    ВВГнгLS 4х2,5 Кабель</v>
          </cell>
          <cell r="B40" t="str">
            <v>м</v>
          </cell>
          <cell r="C40">
            <v>42</v>
          </cell>
        </row>
        <row r="41">
          <cell r="A41" t="str">
            <v xml:space="preserve">    ВВГнгLS 5х10 Кабель</v>
          </cell>
          <cell r="B41" t="str">
            <v>м</v>
          </cell>
          <cell r="C41">
            <v>220.92</v>
          </cell>
        </row>
        <row r="42">
          <cell r="A42" t="str">
            <v xml:space="preserve">    ВВГнгLS 5х16 Кабель</v>
          </cell>
          <cell r="B42" t="str">
            <v>м</v>
          </cell>
          <cell r="C42">
            <v>345.84</v>
          </cell>
        </row>
        <row r="43">
          <cell r="A43" t="str">
            <v xml:space="preserve">    ВВГнгLS 5х35 Кабель</v>
          </cell>
          <cell r="B43" t="str">
            <v>м</v>
          </cell>
          <cell r="C43">
            <v>748.34</v>
          </cell>
        </row>
        <row r="44">
          <cell r="A44" t="str">
            <v xml:space="preserve">    ВВГнгLS 5х4 Кабель</v>
          </cell>
          <cell r="B44" t="str">
            <v>м</v>
          </cell>
          <cell r="C44">
            <v>100.07</v>
          </cell>
        </row>
        <row r="45">
          <cell r="A45" t="str">
            <v xml:space="preserve">    ВВГнгLS 5х6 Кабель</v>
          </cell>
          <cell r="B45" t="str">
            <v>м</v>
          </cell>
          <cell r="C45">
            <v>146.07</v>
          </cell>
        </row>
        <row r="46">
          <cell r="A46" t="str">
            <v xml:space="preserve">    Винт М6х10</v>
          </cell>
          <cell r="B46" t="str">
            <v>шт</v>
          </cell>
          <cell r="C46">
            <v>2.1800000000000002</v>
          </cell>
        </row>
        <row r="47">
          <cell r="A47" t="str">
            <v xml:space="preserve">    Внешний угол КМН 40х25   "ЭЛЕКОР"</v>
          </cell>
          <cell r="B47" t="str">
            <v>шт</v>
          </cell>
          <cell r="C47">
            <v>12.75</v>
          </cell>
        </row>
        <row r="48">
          <cell r="A48" t="str">
            <v xml:space="preserve">    Внешний угол КМН 40х25 мм СКК10DN40025КО1</v>
          </cell>
          <cell r="B48" t="str">
            <v>шт</v>
          </cell>
          <cell r="C48">
            <v>24.68</v>
          </cell>
        </row>
        <row r="49">
          <cell r="A49" t="str">
            <v xml:space="preserve">    Внутренний угол КМD 100х60 мм СКК10DV100060КО1</v>
          </cell>
          <cell r="B49" t="str">
            <v>шт</v>
          </cell>
          <cell r="C49">
            <v>50.37</v>
          </cell>
        </row>
        <row r="50">
          <cell r="A50" t="str">
            <v xml:space="preserve">    Внутренний угол КМD 40х25 мм СКК10DV40025КО1</v>
          </cell>
          <cell r="B50" t="str">
            <v>шт</v>
          </cell>
          <cell r="C50">
            <v>24.68</v>
          </cell>
        </row>
        <row r="51">
          <cell r="A51" t="str">
            <v xml:space="preserve">    Внутренний угол КМD 60х40 мм СКК10DV60040КО1</v>
          </cell>
          <cell r="B51" t="str">
            <v>шт</v>
          </cell>
          <cell r="C51">
            <v>35.26</v>
          </cell>
        </row>
        <row r="52">
          <cell r="A52" t="str">
            <v xml:space="preserve">    Внутренний угол КМВ 100х60   "ЭЛЕКОР"</v>
          </cell>
          <cell r="B52" t="str">
            <v>шт</v>
          </cell>
          <cell r="C52">
            <v>50.79</v>
          </cell>
        </row>
        <row r="53">
          <cell r="A53" t="str">
            <v xml:space="preserve">    Внутренний угол КМВ 40х25   "ЭЛЕКОР"</v>
          </cell>
          <cell r="B53" t="str">
            <v>шт</v>
          </cell>
          <cell r="C53">
            <v>12.75</v>
          </cell>
        </row>
        <row r="54">
          <cell r="A54" t="str">
            <v xml:space="preserve">    Внутренний угол КМВ 60х40   "ЭЛЕКОР"</v>
          </cell>
          <cell r="B54" t="str">
            <v>шт</v>
          </cell>
          <cell r="C54">
            <v>34.18</v>
          </cell>
        </row>
        <row r="55">
          <cell r="A55" t="str">
            <v xml:space="preserve">    ВРУ 250А в сборе с водным автоматом, трёхфазным счётчиком, трансформатором ток и распределительными автоматами 14шт на динрейке</v>
          </cell>
          <cell r="B55" t="str">
            <v>шт</v>
          </cell>
          <cell r="C55">
            <v>31779.66</v>
          </cell>
        </row>
        <row r="56">
          <cell r="A56" t="str">
            <v xml:space="preserve">    Выключатель двухклавишный, для открытой установки</v>
          </cell>
          <cell r="B56" t="str">
            <v>шт</v>
          </cell>
          <cell r="C56">
            <v>68.47</v>
          </cell>
        </row>
        <row r="57">
          <cell r="A57" t="str">
            <v xml:space="preserve">    Выключатель двухклавишный, для скрытой установки</v>
          </cell>
          <cell r="B57" t="str">
            <v>шт</v>
          </cell>
          <cell r="C57">
            <v>69.52</v>
          </cell>
        </row>
      </sheetData>
      <sheetData sheetId="15">
        <row r="1">
          <cell r="A1" t="str">
            <v>-</v>
          </cell>
          <cell r="B1" t="str">
            <v>-</v>
          </cell>
          <cell r="C1">
            <v>0</v>
          </cell>
        </row>
        <row r="2">
          <cell r="A2" t="str">
            <v>Головка рукавная ГР-50 (Al)</v>
          </cell>
          <cell r="B2" t="str">
            <v>шт</v>
          </cell>
          <cell r="C2">
            <v>78</v>
          </cell>
        </row>
        <row r="3">
          <cell r="A3" t="str">
            <v>Головка цапковая ГЦ-50 (Al)</v>
          </cell>
          <cell r="B3" t="str">
            <v>шт</v>
          </cell>
          <cell r="C3">
            <v>75.599999999999994</v>
          </cell>
        </row>
        <row r="4">
          <cell r="A4" t="str">
            <v>Заглушка Д-27  3/4</v>
          </cell>
          <cell r="B4" t="str">
            <v>шт</v>
          </cell>
          <cell r="C4">
            <v>33.5</v>
          </cell>
        </row>
        <row r="5">
          <cell r="A5" t="str">
            <v>Клей Thermaflex 1 литр</v>
          </cell>
          <cell r="B5" t="str">
            <v>шт</v>
          </cell>
          <cell r="C5">
            <v>720</v>
          </cell>
        </row>
        <row r="6">
          <cell r="A6" t="str">
            <v>комплект зимнего запуска(север)</v>
          </cell>
          <cell r="B6" t="str">
            <v>шт</v>
          </cell>
          <cell r="C6">
            <v>3300</v>
          </cell>
        </row>
        <row r="7">
          <cell r="A7" t="str">
            <v>кондиционер сплит-система 5.2квт</v>
          </cell>
          <cell r="B7" t="str">
            <v>шт</v>
          </cell>
          <cell r="C7">
            <v>19800</v>
          </cell>
        </row>
        <row r="8">
          <cell r="A8" t="str">
            <v>Кран маевского Ду 20</v>
          </cell>
          <cell r="B8" t="str">
            <v>шт</v>
          </cell>
          <cell r="C8">
            <v>22.9</v>
          </cell>
        </row>
        <row r="9">
          <cell r="A9" t="str">
            <v>Кран пожарный 15б3р Ду 50 Ру 10 А51</v>
          </cell>
          <cell r="B9" t="str">
            <v>шт</v>
          </cell>
          <cell r="C9">
            <v>764</v>
          </cell>
        </row>
        <row r="10">
          <cell r="A10" t="str">
            <v>Кран трехходовой 11б18бк с ручкой (для маном.)</v>
          </cell>
          <cell r="B10" t="str">
            <v>шт</v>
          </cell>
          <cell r="C10">
            <v>107.5</v>
          </cell>
        </row>
        <row r="11">
          <cell r="A11" t="str">
            <v>Кран шаровый VP  (г/ш, ручка-рычаг) Ду15 Ру16</v>
          </cell>
          <cell r="B11" t="str">
            <v>шт</v>
          </cell>
          <cell r="C11">
            <v>58</v>
          </cell>
        </row>
        <row r="12">
          <cell r="A12" t="str">
            <v>Кран шаровый VP  (г/ш, ручка-рычаг) Ду20 Ру16</v>
          </cell>
          <cell r="B12" t="str">
            <v>шт</v>
          </cell>
          <cell r="C12">
            <v>81</v>
          </cell>
        </row>
        <row r="13">
          <cell r="A13" t="str">
            <v>Кран шаровый VP  (м/м, ручка-бабочка) Ду25 Ру16</v>
          </cell>
          <cell r="B13" t="str">
            <v>шт</v>
          </cell>
          <cell r="C13">
            <v>130</v>
          </cell>
        </row>
        <row r="14">
          <cell r="A14" t="str">
            <v>Кран шаровый VP (г/ш американка) Ду 15 (ручка-бабочка)</v>
          </cell>
          <cell r="B14" t="str">
            <v>шт</v>
          </cell>
          <cell r="C14">
            <v>82.2</v>
          </cell>
        </row>
        <row r="15">
          <cell r="A15" t="str">
            <v>Кран шаровый VP (г/ш американка) Ду 20 (ручка-бабочка)</v>
          </cell>
          <cell r="B15" t="str">
            <v>шт</v>
          </cell>
          <cell r="C15">
            <v>116</v>
          </cell>
        </row>
        <row r="16">
          <cell r="A16" t="str">
            <v>Кран шаровый VP (г/ш американка) Ду 25 (ручка-бабочка)</v>
          </cell>
          <cell r="B16" t="str">
            <v>шт</v>
          </cell>
          <cell r="C16">
            <v>198.5</v>
          </cell>
        </row>
        <row r="17">
          <cell r="A17" t="str">
            <v>кронштейн настенный внешнего блока</v>
          </cell>
          <cell r="B17" t="str">
            <v>шт</v>
          </cell>
          <cell r="C17">
            <v>330</v>
          </cell>
        </row>
        <row r="18">
          <cell r="A18" t="str">
            <v>КШ.Ц.Ф.020.040.02</v>
          </cell>
          <cell r="B18" t="str">
            <v>шт</v>
          </cell>
          <cell r="C18">
            <v>1104.5</v>
          </cell>
        </row>
        <row r="19">
          <cell r="A19" t="str">
            <v>КШ.Ц.Ф.065.016.02</v>
          </cell>
          <cell r="B19" t="str">
            <v>шт</v>
          </cell>
          <cell r="C19">
            <v>2070.5</v>
          </cell>
        </row>
        <row r="20">
          <cell r="A20" t="str">
            <v>КШ.Ц.Ф.100/080.016.02</v>
          </cell>
          <cell r="B20" t="str">
            <v>шт</v>
          </cell>
          <cell r="C20">
            <v>2985.5</v>
          </cell>
        </row>
        <row r="21">
          <cell r="A21" t="str">
            <v>Манометр МТ-100 Ду 15  Ру 10</v>
          </cell>
          <cell r="B21" t="str">
            <v>шт</v>
          </cell>
          <cell r="C21">
            <v>170</v>
          </cell>
        </row>
        <row r="22">
          <cell r="A22" t="str">
            <v>Модуль вентиляторный потолочный(170*475), 3 вентилятора с датчиком 35С,3800</v>
          </cell>
          <cell r="B22" t="str">
            <v>шт</v>
          </cell>
          <cell r="C22">
            <v>4370</v>
          </cell>
        </row>
        <row r="23">
          <cell r="A23" t="str">
            <v>Отвод стальной Ду 89x3.5</v>
          </cell>
          <cell r="B23" t="str">
            <v>шт</v>
          </cell>
          <cell r="C23">
            <v>96</v>
          </cell>
        </row>
        <row r="24">
          <cell r="A24" t="str">
            <v>Переход стальной 57х3 - 32х2</v>
          </cell>
          <cell r="B24" t="str">
            <v>шт</v>
          </cell>
          <cell r="C24">
            <v>24.8</v>
          </cell>
        </row>
        <row r="25">
          <cell r="A25" t="str">
            <v>Переход стальной 89х3,5 - 57х3</v>
          </cell>
          <cell r="B25" t="str">
            <v>шт</v>
          </cell>
          <cell r="C25">
            <v>50.6</v>
          </cell>
        </row>
        <row r="26">
          <cell r="A26" t="str">
            <v>Писуар "Гала" с креплением и сифоном</v>
          </cell>
          <cell r="B26" t="str">
            <v>шт</v>
          </cell>
          <cell r="C26">
            <v>3012</v>
          </cell>
        </row>
        <row r="27">
          <cell r="A27" t="str">
            <v>Полотенцесушитель "М"-обр. 1" 500х500 нерж. сталь</v>
          </cell>
          <cell r="B27" t="str">
            <v>шт</v>
          </cell>
          <cell r="C27">
            <v>1561.5</v>
          </cell>
        </row>
        <row r="28">
          <cell r="A28" t="str">
            <v>Пьедестал "ВЕНЕЦИЯ" 2300</v>
          </cell>
          <cell r="B28" t="str">
            <v>шт</v>
          </cell>
          <cell r="C28">
            <v>625</v>
          </cell>
        </row>
        <row r="29">
          <cell r="A29" t="str">
            <v>Ревизия  ПП Ду 50 (упаковка 25 шт.)</v>
          </cell>
          <cell r="B29" t="str">
            <v>шт</v>
          </cell>
          <cell r="C29">
            <v>15.8</v>
          </cell>
        </row>
        <row r="30">
          <cell r="A30" t="str">
            <v>Ревизия ЧК Ду100</v>
          </cell>
          <cell r="B30" t="str">
            <v>шт</v>
          </cell>
          <cell r="C30">
            <v>494</v>
          </cell>
        </row>
        <row r="31">
          <cell r="A31" t="str">
            <v>Ревизия ЧК Ду150</v>
          </cell>
          <cell r="B31" t="str">
            <v>шт</v>
          </cell>
          <cell r="C31">
            <v>1250</v>
          </cell>
        </row>
        <row r="32">
          <cell r="A32" t="str">
            <v>Ревизия ЧК Ду50</v>
          </cell>
          <cell r="B32" t="str">
            <v>шт</v>
          </cell>
          <cell r="C32">
            <v>265</v>
          </cell>
        </row>
        <row r="33">
          <cell r="A33" t="str">
            <v>Сифон "Орио" для мойки/умыв бутылочный 1 1/2 40 с нерж.чашкой и гиб.трубой (А-32019)</v>
          </cell>
          <cell r="B33" t="str">
            <v>шт</v>
          </cell>
          <cell r="C33">
            <v>82.4</v>
          </cell>
        </row>
        <row r="34">
          <cell r="A34" t="str">
            <v>скоба для ленты(уп100шт)А 200(В20)</v>
          </cell>
          <cell r="B34" t="str">
            <v>шт</v>
          </cell>
          <cell r="C34">
            <v>990</v>
          </cell>
        </row>
        <row r="35">
          <cell r="A35" t="str">
            <v>Смеситель для раковины BOOU 8188-14А</v>
          </cell>
          <cell r="B35" t="str">
            <v>шт</v>
          </cell>
          <cell r="C35">
            <v>685.5</v>
          </cell>
        </row>
        <row r="36">
          <cell r="A36" t="str">
            <v>Смеситель для раковины Oras Electra сенсорный 6150F</v>
          </cell>
          <cell r="B36" t="str">
            <v>шт</v>
          </cell>
          <cell r="C36">
            <v>5236</v>
          </cell>
        </row>
        <row r="37">
          <cell r="A37" t="str">
            <v>Ствол пожарный РС-50 (Al)</v>
          </cell>
          <cell r="B37" t="str">
            <v>шт</v>
          </cell>
          <cell r="C37">
            <v>130</v>
          </cell>
        </row>
        <row r="38">
          <cell r="A38" t="str">
            <v>теплообменная магистраль</v>
          </cell>
          <cell r="B38" t="str">
            <v>шт</v>
          </cell>
          <cell r="C38">
            <v>220</v>
          </cell>
        </row>
        <row r="39">
          <cell r="A39" t="str">
            <v>Труба  НПВХ для внутренней канализации Ду 110*2,2*2000</v>
          </cell>
          <cell r="B39" t="str">
            <v>шт</v>
          </cell>
          <cell r="C39">
            <v>167</v>
          </cell>
        </row>
        <row r="40">
          <cell r="A40" t="str">
            <v>Труба  ПП Ду 50 (2,00м) с раструбом</v>
          </cell>
          <cell r="B40" t="str">
            <v>шт</v>
          </cell>
          <cell r="C40">
            <v>71.099999999999994</v>
          </cell>
        </row>
        <row r="41">
          <cell r="A41" t="str">
            <v>труба 76х3,5 Ст3пс дл.11,7м. (НМЗ)</v>
          </cell>
          <cell r="B41" t="str">
            <v>м</v>
          </cell>
          <cell r="C41">
            <v>191.63</v>
          </cell>
        </row>
        <row r="42">
          <cell r="A42" t="str">
            <v>Труба армированная стекловолокном D20x3.4 FIRAT</v>
          </cell>
          <cell r="B42" t="str">
            <v>м</v>
          </cell>
          <cell r="C42">
            <v>31.65</v>
          </cell>
        </row>
        <row r="43">
          <cell r="A43" t="str">
            <v>Труба армированная стекловолокном D25x4.2 FIRAT</v>
          </cell>
          <cell r="B43" t="str">
            <v>м</v>
          </cell>
          <cell r="C43">
            <v>45.85</v>
          </cell>
        </row>
        <row r="44">
          <cell r="A44" t="str">
            <v>Труба армированная стекловолокном D32x5.4 FIRAT</v>
          </cell>
          <cell r="B44" t="str">
            <v>м</v>
          </cell>
          <cell r="C44">
            <v>81.599999999999994</v>
          </cell>
        </row>
        <row r="45">
          <cell r="A45" t="str">
            <v>Труба ЧК Д 100 (длина 2,0 м)</v>
          </cell>
          <cell r="B45" t="str">
            <v>шт</v>
          </cell>
          <cell r="C45">
            <v>1432</v>
          </cell>
        </row>
        <row r="46">
          <cell r="A46" t="str">
            <v>Труба ЧК Д 150 (длина 2,0 м)</v>
          </cell>
          <cell r="B46" t="str">
            <v>шт.</v>
          </cell>
          <cell r="C46">
            <v>2564</v>
          </cell>
        </row>
        <row r="47">
          <cell r="A47" t="str">
            <v>Труба ЧК Д 50 (длина 2,0 м)</v>
          </cell>
          <cell r="B47" t="str">
            <v>шт</v>
          </cell>
          <cell r="C47">
            <v>792</v>
          </cell>
        </row>
        <row r="48">
          <cell r="A48" t="str">
            <v>Трубная изоляция Термафлекс "ТермаЭКО" E-114 9мм</v>
          </cell>
          <cell r="B48" t="str">
            <v>м</v>
          </cell>
          <cell r="C48">
            <v>114</v>
          </cell>
        </row>
        <row r="49">
          <cell r="A49" t="str">
            <v>Трубная изоляция Термафлекс "ТермаЭКО" E-22 9мм</v>
          </cell>
          <cell r="B49" t="str">
            <v>м</v>
          </cell>
          <cell r="C49">
            <v>14.95</v>
          </cell>
        </row>
        <row r="50">
          <cell r="A50" t="str">
            <v>Трубная изоляция Термафлекс "ТермаЭКО" E-28 9мм</v>
          </cell>
          <cell r="B50" t="str">
            <v>м</v>
          </cell>
          <cell r="C50">
            <v>17.95</v>
          </cell>
        </row>
        <row r="51">
          <cell r="A51" t="str">
            <v>Трубная изоляция Термафлекс "ТермаЭКО" E-35 9мм</v>
          </cell>
          <cell r="B51" t="str">
            <v>м</v>
          </cell>
          <cell r="C51">
            <v>22.55</v>
          </cell>
        </row>
        <row r="52">
          <cell r="A52" t="str">
            <v>Трубная изоляция Термафлекс "ТермаЭКО" E-42 9мм</v>
          </cell>
          <cell r="B52" t="str">
            <v>м</v>
          </cell>
          <cell r="C52">
            <v>28.6</v>
          </cell>
        </row>
        <row r="53">
          <cell r="A53" t="str">
            <v>Трубная изоляция Термафлекс "ТермаЭКО" E-48 9мм</v>
          </cell>
          <cell r="B53" t="str">
            <v>м</v>
          </cell>
          <cell r="C53">
            <v>33.5</v>
          </cell>
        </row>
        <row r="54">
          <cell r="A54" t="str">
            <v>Трубная изоляция Термафлекс "ТермаЭКО" E-60 9мм</v>
          </cell>
          <cell r="B54" t="str">
            <v>м</v>
          </cell>
          <cell r="C54">
            <v>46.55</v>
          </cell>
        </row>
        <row r="55">
          <cell r="A55" t="str">
            <v>Трубная изоляция Термафлекс "ТермаЭКО" E-76 9мм</v>
          </cell>
          <cell r="B55" t="str">
            <v>м</v>
          </cell>
          <cell r="C55">
            <v>63.05</v>
          </cell>
        </row>
        <row r="56">
          <cell r="A56" t="str">
            <v>Трубная изоляция Термафлекс "ТермаЭКО" E-89 9мм</v>
          </cell>
          <cell r="B56" t="str">
            <v>м</v>
          </cell>
          <cell r="C56">
            <v>97.75</v>
          </cell>
        </row>
        <row r="57">
          <cell r="A57" t="str">
            <v>Трубная изоляция Термафлекс "ТермаЭКО" Р-35 25мм</v>
          </cell>
          <cell r="B57" t="str">
            <v>м</v>
          </cell>
          <cell r="C57">
            <v>122.5</v>
          </cell>
        </row>
      </sheetData>
      <sheetData sheetId="16">
        <row r="1">
          <cell r="A1" t="str">
            <v>-</v>
          </cell>
          <cell r="B1" t="str">
            <v>-</v>
          </cell>
          <cell r="C1">
            <v>0</v>
          </cell>
        </row>
        <row r="2">
          <cell r="A2" t="str">
            <v>Заглушка Д-27  3/4</v>
          </cell>
          <cell r="B2" t="str">
            <v>шт</v>
          </cell>
          <cell r="C2">
            <v>33.5</v>
          </cell>
        </row>
        <row r="3">
          <cell r="A3" t="str">
            <v>Клей Thermaflex 1 литр</v>
          </cell>
          <cell r="B3" t="str">
            <v>шт</v>
          </cell>
          <cell r="C3">
            <v>720</v>
          </cell>
        </row>
        <row r="4">
          <cell r="A4" t="str">
            <v>Кран маевского Ду 20</v>
          </cell>
          <cell r="B4" t="str">
            <v>шт</v>
          </cell>
          <cell r="C4">
            <v>22.9</v>
          </cell>
        </row>
        <row r="5">
          <cell r="A5" t="str">
            <v>Кран шаровый VP  (г/ш, ручка-рычаг) Ду15 Ру16</v>
          </cell>
          <cell r="B5" t="str">
            <v>шт</v>
          </cell>
          <cell r="C5">
            <v>58</v>
          </cell>
        </row>
        <row r="6">
          <cell r="A6" t="str">
            <v>Кран шаровый VP  (г/ш, ручка-рычаг) Ду20 Ру16</v>
          </cell>
          <cell r="B6" t="str">
            <v>шт</v>
          </cell>
          <cell r="C6">
            <v>81</v>
          </cell>
        </row>
        <row r="7">
          <cell r="A7" t="str">
            <v>Кран шаровый VP  (м/м, ручка-бабочка) Ду15 Ру16</v>
          </cell>
          <cell r="B7" t="str">
            <v>шт</v>
          </cell>
          <cell r="C7">
            <v>56</v>
          </cell>
        </row>
        <row r="8">
          <cell r="A8" t="str">
            <v>Кран шаровый VP  (м/м, ручка-бабочка) Ду25 Ру16</v>
          </cell>
          <cell r="B8" t="str">
            <v>шт</v>
          </cell>
          <cell r="C8">
            <v>130</v>
          </cell>
        </row>
        <row r="9">
          <cell r="A9" t="str">
            <v>Кран шаровый VP (г/ш американка) Ду 15 (ручка-бабочка)</v>
          </cell>
          <cell r="B9" t="str">
            <v>шт</v>
          </cell>
          <cell r="C9">
            <v>82.2</v>
          </cell>
        </row>
        <row r="10">
          <cell r="A10" t="str">
            <v>Кран шаровый VP (г/ш американка) Ду 20 (ручка-бабочка)</v>
          </cell>
          <cell r="B10" t="str">
            <v>шт</v>
          </cell>
          <cell r="C10">
            <v>116</v>
          </cell>
        </row>
        <row r="11">
          <cell r="A11" t="str">
            <v>Кран шаровый VP (г/ш американка) Ду 25 (ручка-бабочка)</v>
          </cell>
          <cell r="B11" t="str">
            <v>шт</v>
          </cell>
          <cell r="C11">
            <v>198.5</v>
          </cell>
        </row>
        <row r="12">
          <cell r="A12" t="str">
            <v>Кронштейн КР-1</v>
          </cell>
          <cell r="B12" t="str">
            <v>шт</v>
          </cell>
          <cell r="C12">
            <v>12.5</v>
          </cell>
        </row>
        <row r="13">
          <cell r="A13" t="str">
            <v>КШ.Ц.Ф.020.040.02</v>
          </cell>
          <cell r="B13" t="str">
            <v>шт</v>
          </cell>
          <cell r="C13">
            <v>1104.5</v>
          </cell>
        </row>
        <row r="14">
          <cell r="A14" t="str">
            <v>КШ.Ц.Ф.065.016.02</v>
          </cell>
          <cell r="B14" t="str">
            <v>шт</v>
          </cell>
          <cell r="C14">
            <v>2070.5</v>
          </cell>
        </row>
        <row r="15">
          <cell r="A15" t="str">
            <v>КШ.Ц.Ф.100/080.016.02</v>
          </cell>
          <cell r="B15" t="str">
            <v>шт</v>
          </cell>
          <cell r="C15">
            <v>2985.5</v>
          </cell>
        </row>
        <row r="16">
          <cell r="A16" t="str">
            <v>Отвод стальной Ду 89x3.5</v>
          </cell>
          <cell r="B16" t="str">
            <v>шт</v>
          </cell>
          <cell r="C16">
            <v>96</v>
          </cell>
        </row>
        <row r="17">
          <cell r="A17" t="str">
            <v>Пьедестал "ВЕНЕЦИЯ" 2300</v>
          </cell>
          <cell r="B17" t="str">
            <v>шт</v>
          </cell>
          <cell r="C17">
            <v>625</v>
          </cell>
        </row>
        <row r="18">
          <cell r="A18" t="str">
            <v>Сифон "Орио" для мойки/умыв бутылочный 1 1/2 40 с нерж.чашкой и гиб.трубой (А-32019)</v>
          </cell>
          <cell r="B18" t="str">
            <v>шт</v>
          </cell>
          <cell r="C18">
            <v>82.4</v>
          </cell>
        </row>
        <row r="19">
          <cell r="A19" t="str">
            <v>Смеситель для раковины BOOU 8188-14А</v>
          </cell>
          <cell r="B19" t="str">
            <v>шт</v>
          </cell>
          <cell r="C19">
            <v>685.5</v>
          </cell>
        </row>
        <row r="20">
          <cell r="A20" t="str">
            <v>Смеситель для раковины Oras Electra сенсорный 6150F</v>
          </cell>
          <cell r="B20" t="str">
            <v>шт</v>
          </cell>
          <cell r="C20">
            <v>5236</v>
          </cell>
        </row>
        <row r="21">
          <cell r="A21" t="str">
            <v>Ствол пожарный РС-50 (Al)</v>
          </cell>
          <cell r="B21" t="str">
            <v>шт</v>
          </cell>
          <cell r="C21">
            <v>130</v>
          </cell>
        </row>
        <row r="22">
          <cell r="A22" t="str">
            <v>труба 76х3,5 Ст3пс дл.11,7м. (НМЗ)</v>
          </cell>
          <cell r="B22" t="str">
            <v>м</v>
          </cell>
          <cell r="C22">
            <v>191.63</v>
          </cell>
        </row>
        <row r="23">
          <cell r="A23" t="str">
            <v>Труба армированная стекловолокном D20x3.4 FIRAT</v>
          </cell>
          <cell r="B23" t="str">
            <v>м</v>
          </cell>
          <cell r="C23">
            <v>31.65</v>
          </cell>
        </row>
        <row r="24">
          <cell r="A24" t="str">
            <v>Труба армированная стекловолокном D25x4.2 FIRAT</v>
          </cell>
          <cell r="B24" t="str">
            <v>м</v>
          </cell>
          <cell r="C24">
            <v>45.85</v>
          </cell>
        </row>
        <row r="25">
          <cell r="A25" t="str">
            <v>Труба армированная стекловолокном D32x5.4 FIRAT</v>
          </cell>
          <cell r="B25" t="str">
            <v>м</v>
          </cell>
          <cell r="C25">
            <v>81.599999999999994</v>
          </cell>
        </row>
        <row r="26">
          <cell r="A26" t="str">
            <v>Труба стальная ВГП Ду 15х2,8 ГОСТ 3262-75</v>
          </cell>
          <cell r="B26" t="str">
            <v>м</v>
          </cell>
          <cell r="C26">
            <v>45.73</v>
          </cell>
        </row>
        <row r="27">
          <cell r="A27" t="str">
            <v>Труба стальная ВГП Ду 20х2,8 ГОСТ 3262-75</v>
          </cell>
          <cell r="B27" t="str">
            <v>м</v>
          </cell>
          <cell r="C27">
            <v>65.5</v>
          </cell>
        </row>
        <row r="28">
          <cell r="A28" t="str">
            <v>Труба стальная ВГП Ду 25х3,2 ГОСТ 3262-75</v>
          </cell>
          <cell r="B28" t="str">
            <v>м</v>
          </cell>
          <cell r="C28">
            <v>86.83</v>
          </cell>
        </row>
        <row r="29">
          <cell r="A29" t="str">
            <v>Труба стальная ВГП Ду 32х3,2 ГОСТ 3262-75</v>
          </cell>
          <cell r="B29" t="str">
            <v>м</v>
          </cell>
          <cell r="C29">
            <v>99.88</v>
          </cell>
        </row>
        <row r="30">
          <cell r="A30" t="str">
            <v>Труба стальная ВГП Ду 40х3,5 ГОСТ 3262-75</v>
          </cell>
          <cell r="B30" t="str">
            <v>м</v>
          </cell>
          <cell r="C30">
            <v>127.17</v>
          </cell>
        </row>
        <row r="31">
          <cell r="A31" t="str">
            <v>Труба стальная ВГП Ду 50х3,2 ГОСТ 3262-75</v>
          </cell>
          <cell r="B31" t="str">
            <v>м</v>
          </cell>
          <cell r="C31">
            <v>152.71</v>
          </cell>
        </row>
        <row r="32">
          <cell r="A32" t="str">
            <v>Труба ЧК Д 100 (длина 2,0 м)</v>
          </cell>
          <cell r="B32" t="str">
            <v>шт</v>
          </cell>
          <cell r="C32">
            <v>1432</v>
          </cell>
        </row>
        <row r="33">
          <cell r="A33" t="str">
            <v>Труба ЧК Д 150 (длина 2,0 м)</v>
          </cell>
          <cell r="B33" t="str">
            <v>шт.</v>
          </cell>
          <cell r="C33">
            <v>2564</v>
          </cell>
        </row>
        <row r="34">
          <cell r="A34" t="str">
            <v>Труба ЧК Д 50 (длина 2,0 м)</v>
          </cell>
          <cell r="B34" t="str">
            <v>шт</v>
          </cell>
          <cell r="C34">
            <v>792</v>
          </cell>
        </row>
        <row r="35">
          <cell r="A35" t="str">
            <v>Трубная изоляция Термафлекс "ТермаЭКО" E-114 9мм</v>
          </cell>
          <cell r="B35" t="str">
            <v>м</v>
          </cell>
          <cell r="C35">
            <v>114</v>
          </cell>
        </row>
        <row r="36">
          <cell r="A36" t="str">
            <v>Трубная изоляция Термафлекс "ТермаЭКО" E-22 9мм</v>
          </cell>
          <cell r="B36" t="str">
            <v>м</v>
          </cell>
          <cell r="C36">
            <v>14.95</v>
          </cell>
        </row>
        <row r="37">
          <cell r="A37" t="str">
            <v>Трубная изоляция Термафлекс "ТермаЭКО" E-28 9мм</v>
          </cell>
          <cell r="B37" t="str">
            <v>м</v>
          </cell>
          <cell r="C37">
            <v>17.95</v>
          </cell>
        </row>
        <row r="38">
          <cell r="A38" t="str">
            <v>Трубная изоляция Термафлекс "ТермаЭКО" E-35 9мм</v>
          </cell>
          <cell r="B38" t="str">
            <v>м</v>
          </cell>
          <cell r="C38">
            <v>22.55</v>
          </cell>
        </row>
        <row r="39">
          <cell r="A39" t="str">
            <v>Трубная изоляция Термафлекс "ТермаЭКО" E-42 9мм</v>
          </cell>
          <cell r="B39" t="str">
            <v>м</v>
          </cell>
          <cell r="C39">
            <v>28.6</v>
          </cell>
        </row>
        <row r="40">
          <cell r="A40" t="str">
            <v>Трубная изоляция Термафлекс "ТермаЭКО" E-48 9мм</v>
          </cell>
          <cell r="B40" t="str">
            <v>м</v>
          </cell>
          <cell r="C40">
            <v>33.5</v>
          </cell>
        </row>
        <row r="41">
          <cell r="A41" t="str">
            <v>Трубная изоляция Термафлекс "ТермаЭКО" E-60 9мм</v>
          </cell>
          <cell r="B41" t="str">
            <v>м</v>
          </cell>
          <cell r="C41">
            <v>46.55</v>
          </cell>
        </row>
        <row r="42">
          <cell r="A42" t="str">
            <v>Трубная изоляция Термафлекс "ТермаЭКО" E-76 9мм</v>
          </cell>
          <cell r="B42" t="str">
            <v>м</v>
          </cell>
          <cell r="C42">
            <v>63.05</v>
          </cell>
        </row>
        <row r="43">
          <cell r="A43" t="str">
            <v>Трубная изоляция Термафлекс "ТермаЭКО" E-89 9мм</v>
          </cell>
          <cell r="B43" t="str">
            <v>м</v>
          </cell>
          <cell r="C43">
            <v>97.75</v>
          </cell>
        </row>
        <row r="44">
          <cell r="A44" t="str">
            <v>Трубная изоляция Термафлекс "ТермаЭКО" Р-35 25мм</v>
          </cell>
          <cell r="B44" t="str">
            <v>м</v>
          </cell>
          <cell r="C44">
            <v>122.5</v>
          </cell>
        </row>
        <row r="45">
          <cell r="A45" t="str">
            <v>Трубная изоляция Термафлекс "ТермаЭКО" Р-42 25мм</v>
          </cell>
          <cell r="B45" t="str">
            <v>м</v>
          </cell>
          <cell r="C45">
            <v>136</v>
          </cell>
        </row>
        <row r="46">
          <cell r="A46" t="str">
            <v>Трубная изоляция Термафлекс "ТермаЭКО" Р-54 25мм</v>
          </cell>
          <cell r="B46" t="str">
            <v>м</v>
          </cell>
          <cell r="C46">
            <v>160.5</v>
          </cell>
        </row>
        <row r="47">
          <cell r="A47" t="str">
            <v>Трубы стальные электросварные 159х4,5 мм 11,7м</v>
          </cell>
          <cell r="B47" t="str">
            <v>м</v>
          </cell>
          <cell r="C47">
            <v>255.63</v>
          </cell>
        </row>
        <row r="48">
          <cell r="A48" t="str">
            <v>Умывальник "ВЕНЕЦИЯ"  с/о, крепление 2299</v>
          </cell>
          <cell r="B48" t="str">
            <v>шт</v>
          </cell>
          <cell r="C48">
            <v>912.5</v>
          </cell>
        </row>
        <row r="49">
          <cell r="A49" t="str">
            <v>Унитаз-компакт "ПОЛЕСЬЕ" в комплекте с сид, кноп. арматурой</v>
          </cell>
          <cell r="B49" t="str">
            <v>шт</v>
          </cell>
          <cell r="C49">
            <v>2712.5</v>
          </cell>
        </row>
      </sheetData>
      <sheetData sheetId="17">
        <row r="1">
          <cell r="A1" t="str">
            <v>-</v>
          </cell>
          <cell r="B1" t="str">
            <v>-</v>
          </cell>
          <cell r="C1">
            <v>0</v>
          </cell>
        </row>
      </sheetData>
      <sheetData sheetId="18">
        <row r="1">
          <cell r="A1" t="str">
            <v>-</v>
          </cell>
          <cell r="B1" t="str">
            <v>-</v>
          </cell>
          <cell r="C1">
            <v>0</v>
          </cell>
        </row>
        <row r="2">
          <cell r="A2" t="str">
            <v xml:space="preserve"> коммутатор сетевой оптический с 48 портами 10/100Base-TX + 2 портами 10/100/1000BASE-T, 2 комбо-портами 10/100/1000BASE-T/SFP </v>
          </cell>
          <cell r="B2" t="str">
            <v>шт</v>
          </cell>
          <cell r="C2">
            <v>13340</v>
          </cell>
        </row>
        <row r="3">
          <cell r="A3" t="str">
            <v xml:space="preserve">
Источник бесперебойного питания C3KS HF 3000VA/2100W</v>
          </cell>
          <cell r="B3" t="str">
            <v>шт</v>
          </cell>
          <cell r="C3">
            <v>27500</v>
          </cell>
        </row>
        <row r="4">
          <cell r="A4" t="str">
            <v>Адаптер проходной sc simplex "exalan +"</v>
          </cell>
          <cell r="B4" t="str">
            <v>шт</v>
          </cell>
          <cell r="C4">
            <v>51</v>
          </cell>
        </row>
        <row r="5">
          <cell r="A5" t="str">
            <v>Блок 8 розеток 250 В/ 16 А, 2К+3,440 мм, крепеж 19" 1U, индик, шнур 1,8 м</v>
          </cell>
          <cell r="B5" t="str">
            <v>шт</v>
          </cell>
          <cell r="C5">
            <v>1150</v>
          </cell>
        </row>
        <row r="6">
          <cell r="A6" t="str">
            <v>блок питания 12 В для FC-1,FC-1G,FC-4</v>
          </cell>
          <cell r="B6" t="str">
            <v>шт</v>
          </cell>
          <cell r="C6">
            <v>1150</v>
          </cell>
        </row>
        <row r="7">
          <cell r="A7" t="str">
            <v>блок питания 12в 10вт</v>
          </cell>
          <cell r="B7" t="str">
            <v>шт</v>
          </cell>
          <cell r="C7">
            <v>1650</v>
          </cell>
        </row>
        <row r="8">
          <cell r="A8" t="str">
            <v>бокс оптический с комплектом панелей 16/24 порта</v>
          </cell>
          <cell r="B8" t="str">
            <v>шт</v>
          </cell>
          <cell r="C8">
            <v>1650</v>
          </cell>
        </row>
        <row r="9">
          <cell r="A9" t="str">
            <v>Ввод кабельный универсальный</v>
          </cell>
          <cell r="B9" t="str">
            <v>шт</v>
          </cell>
          <cell r="C9">
            <v>2875</v>
          </cell>
        </row>
        <row r="10">
          <cell r="A10" t="str">
            <v>Видеосервер Domination IP-16 2U( Поддержка 16 IP камер;возможность установки до 4 HDD до 3 Tb каждый; 2 сетевые платы; 19" корпус 2U</v>
          </cell>
          <cell r="B10" t="str">
            <v>шт</v>
          </cell>
          <cell r="C10">
            <v>54625</v>
          </cell>
        </row>
        <row r="11">
          <cell r="A11" t="str">
            <v>Вставка на 8 sc simplex</v>
          </cell>
          <cell r="B11" t="str">
            <v>шт</v>
          </cell>
          <cell r="C11">
            <v>46</v>
          </cell>
        </row>
        <row r="12">
          <cell r="A12" t="str">
            <v>жёсткий диск для сервера        3 тб</v>
          </cell>
          <cell r="B12" t="str">
            <v>шт</v>
          </cell>
          <cell r="C12">
            <v>8800</v>
          </cell>
        </row>
        <row r="13">
          <cell r="A13" t="str">
            <v xml:space="preserve">инжектор 2х портовый FSE-2Cдля питания 2х термокожухов tfortis T  </v>
          </cell>
          <cell r="B13" t="str">
            <v>шт</v>
          </cell>
          <cell r="C13">
            <v>5500</v>
          </cell>
        </row>
        <row r="14">
          <cell r="A14" t="str">
            <v>Кабель оптический внешний с выносным несущим элементом 8*9/125</v>
          </cell>
          <cell r="B14" t="str">
            <v>м</v>
          </cell>
          <cell r="C14">
            <v>37</v>
          </cell>
        </row>
        <row r="15">
          <cell r="A15" t="str">
            <v>Кабель связи парной скрутки уличный,экран бухта 305м.(сечение жил 4*2*0.5)</v>
          </cell>
          <cell r="B15" t="str">
            <v>шт</v>
          </cell>
          <cell r="C15">
            <v>6375</v>
          </cell>
        </row>
        <row r="16">
          <cell r="A16" t="str">
            <v>Кабель/шнур, монитор+клав.+мышь USB, SPHD15=&gt;HD DB15+USB A-Тип, Male-2xMale, опрессованный, 3 метр., (с поддержкой KVM PS/2) [ATEN]</v>
          </cell>
          <cell r="B16" t="str">
            <v>шт</v>
          </cell>
          <cell r="C16">
            <v>1210</v>
          </cell>
        </row>
        <row r="17">
          <cell r="A17" t="str">
            <v>Камера тип 1 DS-2CD 8253F-EIS (Z)</v>
          </cell>
          <cell r="B17" t="str">
            <v>шт</v>
          </cell>
          <cell r="C17">
            <v>23983</v>
          </cell>
        </row>
        <row r="18">
          <cell r="A18" t="str">
            <v>Камера тип 2 DS-2CD 8253F-EIS (z)</v>
          </cell>
          <cell r="B18" t="str">
            <v>шт</v>
          </cell>
          <cell r="C18">
            <v>23983</v>
          </cell>
        </row>
        <row r="19">
          <cell r="A19" t="str">
            <v>Камера тип 3 ACV-442 ESS</v>
          </cell>
          <cell r="B19" t="str">
            <v>шт</v>
          </cell>
          <cell r="C19">
            <v>3887</v>
          </cell>
        </row>
        <row r="20">
          <cell r="A20" t="str">
            <v>Клавиатура+мышь Microsoft Wired 400 Desktop USB Black Retail (5MH-00016)</v>
          </cell>
          <cell r="B20" t="str">
            <v>шт</v>
          </cell>
          <cell r="C20">
            <v>1100</v>
          </cell>
        </row>
        <row r="21">
          <cell r="A21" t="str">
            <v xml:space="preserve">коммутатор сетевой 2 уровня с 24 портами SFP + 4 комбо-портами 1000Base-T/SFP </v>
          </cell>
          <cell r="B21" t="str">
            <v>шт</v>
          </cell>
          <cell r="C21">
            <v>22080</v>
          </cell>
        </row>
        <row r="22">
          <cell r="A22" t="str">
            <v>Коммутационная панель 19" 1U 8/16/24 порта, с аксессуарами, без вставок, без сплайс-кассеты, (EX ШКОС 1u)</v>
          </cell>
          <cell r="B22" t="str">
            <v>шт</v>
          </cell>
          <cell r="C22">
            <v>990</v>
          </cell>
        </row>
        <row r="23">
          <cell r="A23" t="str">
            <v xml:space="preserve">конектор байонетный </v>
          </cell>
          <cell r="B23" t="str">
            <v>шт</v>
          </cell>
          <cell r="C23">
            <v>110</v>
          </cell>
        </row>
        <row r="24">
          <cell r="A24" t="str">
            <v>Контроллер LSI Logic HBA SAS 9211-8i Kit</v>
          </cell>
          <cell r="B24" t="str">
            <v>шт</v>
          </cell>
          <cell r="C24">
            <v>13200</v>
          </cell>
        </row>
        <row r="25">
          <cell r="A25" t="str">
            <v xml:space="preserve">медиаконвертер </v>
          </cell>
          <cell r="B25" t="str">
            <v>шт</v>
          </cell>
          <cell r="C25">
            <v>4620</v>
          </cell>
        </row>
        <row r="26">
          <cell r="A26" t="str">
            <v>медиаконвертер гигабитный FС-1G</v>
          </cell>
          <cell r="B26" t="str">
            <v>шт</v>
          </cell>
          <cell r="C26">
            <v>4400</v>
          </cell>
        </row>
        <row r="27">
          <cell r="A27" t="str">
            <v>монитор 24" 1920x1200 1000:1 250CDM2,5ms,DVI,HDMI,DP, USB,black</v>
          </cell>
          <cell r="B27" t="str">
            <v>шт</v>
          </cell>
          <cell r="C27">
            <v>11000</v>
          </cell>
        </row>
        <row r="28">
          <cell r="A28" t="str">
            <v>Муфта оптическая тупиковая GJS 0,3/15 ,(болт 48)</v>
          </cell>
          <cell r="B28" t="str">
            <v>шт</v>
          </cell>
          <cell r="C28">
            <v>2645</v>
          </cell>
        </row>
        <row r="29">
          <cell r="A29" t="str">
            <v>Обьектив (пункт 1.7) LV 3080 DIR</v>
          </cell>
          <cell r="B29" t="str">
            <v>шт</v>
          </cell>
          <cell r="C29">
            <v>1024</v>
          </cell>
        </row>
        <row r="30">
          <cell r="A30" t="str">
            <v>Обьектив (пункт 1.8) M 13VM 550</v>
          </cell>
          <cell r="B30" t="str">
            <v>шт</v>
          </cell>
          <cell r="C30">
            <v>6750</v>
          </cell>
        </row>
        <row r="31">
          <cell r="A31" t="str">
            <v>Обьектив (пункт 1.9) LV 3080 DIR</v>
          </cell>
          <cell r="B31" t="str">
            <v>шт</v>
          </cell>
          <cell r="C31">
            <v>1024</v>
          </cell>
        </row>
        <row r="32">
          <cell r="A32" t="str">
            <v>Оптический Модуль GigaLink SFP, WDM, 100/155 Мбит/c, одно волокно SM, SC, Tx:1550/Rx:1310 нм, 14 дБ (до 20 км) (GL-09R)</v>
          </cell>
          <cell r="B32" t="str">
            <v>шт</v>
          </cell>
          <cell r="C32">
            <v>632</v>
          </cell>
        </row>
        <row r="33">
          <cell r="A33" t="str">
            <v>оптический патч корд, sc-sc,9/125, simplex 3m</v>
          </cell>
          <cell r="B33" t="str">
            <v>шт</v>
          </cell>
          <cell r="C33">
            <v>178</v>
          </cell>
        </row>
        <row r="34">
          <cell r="A34" t="str">
            <v>переключатель SWITCh 19</v>
          </cell>
          <cell r="B34" t="str">
            <v>шт</v>
          </cell>
          <cell r="C34">
            <v>33000</v>
          </cell>
        </row>
        <row r="35">
          <cell r="A35" t="str">
            <v>ПО обработки IP камер</v>
          </cell>
          <cell r="B35" t="str">
            <v>шт</v>
          </cell>
          <cell r="C35">
            <v>3059</v>
          </cell>
        </row>
        <row r="36">
          <cell r="A36" t="str">
            <v>Полка перфорированная грузоподъемностью 100кг, глубина 750 мм</v>
          </cell>
          <cell r="B36" t="str">
            <v>шт</v>
          </cell>
          <cell r="C36">
            <v>2380</v>
          </cell>
        </row>
        <row r="37">
          <cell r="A37" t="str">
            <v>разъем RG-45 (8p8s) под витую пару 5E</v>
          </cell>
          <cell r="B37" t="str">
            <v>шт</v>
          </cell>
          <cell r="C37">
            <v>2</v>
          </cell>
        </row>
        <row r="38">
          <cell r="A38" t="str">
            <v xml:space="preserve">сплайс кассета для 12452 пластиковая на 32 волокна с крышкой </v>
          </cell>
          <cell r="B38" t="str">
            <v>шт</v>
          </cell>
          <cell r="C38">
            <v>69</v>
          </cell>
        </row>
        <row r="39">
          <cell r="A39" t="str">
            <v>Термокожух ( пункт 1.10) он нетребуется, т.к камера уже идет в термокожухе</v>
          </cell>
          <cell r="B39" t="str">
            <v>шт</v>
          </cell>
          <cell r="C39">
            <v>0</v>
          </cell>
        </row>
        <row r="40">
          <cell r="A40" t="str">
            <v xml:space="preserve">Термокожух ( пункт 1.11) SVS - 26 </v>
          </cell>
          <cell r="B40" t="str">
            <v>шт</v>
          </cell>
          <cell r="C40">
            <v>5365</v>
          </cell>
        </row>
        <row r="41">
          <cell r="A41" t="str">
            <v>Удаленное рабочее место серверная программное обеспечение</v>
          </cell>
          <cell r="B41" t="str">
            <v>шт</v>
          </cell>
          <cell r="C41">
            <v>7636</v>
          </cell>
        </row>
        <row r="42">
          <cell r="A42" t="str">
            <v>Удлинитель KVM USB, 150 м. по UTP кат. 5, ASIC, с кабелем</v>
          </cell>
          <cell r="B42" t="str">
            <v>шт</v>
          </cell>
          <cell r="C42">
            <v>11000</v>
          </cell>
        </row>
        <row r="43">
          <cell r="A43" t="str">
            <v>Управляемый коммутатор L2+ с 24 SFP-слотами 100BASE-X и 4 SFP-слотами 1000BASE-X из которых 2 совмещены с портами Gigabit Ethernet</v>
          </cell>
          <cell r="B43" t="str">
            <v>шт</v>
          </cell>
          <cell r="C43">
            <v>20700</v>
          </cell>
        </row>
        <row r="44">
          <cell r="A44" t="str">
            <v xml:space="preserve">Устроиство грозозащиты для локально вычислительной сети SP006p </v>
          </cell>
          <cell r="B44" t="str">
            <v>шт</v>
          </cell>
          <cell r="C44">
            <v>2049</v>
          </cell>
        </row>
        <row r="45">
          <cell r="A45" t="str">
            <v>Фото реле ФР 602 серый, макс. нагр. 4400 Вт, IP 44</v>
          </cell>
          <cell r="B45" t="str">
            <v>шт</v>
          </cell>
          <cell r="C45">
            <v>193</v>
          </cell>
        </row>
        <row r="46">
          <cell r="A46" t="str">
            <v>шкаф телекомуникационный 33 U (600*1000) дверь перфорированная</v>
          </cell>
          <cell r="B46" t="str">
            <v>шт</v>
          </cell>
          <cell r="C46">
            <v>27140</v>
          </cell>
        </row>
        <row r="47">
          <cell r="A47" t="str">
            <v>шлейф sas sff-8087,06m</v>
          </cell>
          <cell r="B47" t="str">
            <v>шт</v>
          </cell>
          <cell r="C47">
            <v>2200</v>
          </cell>
        </row>
        <row r="48">
          <cell r="A48" t="str">
            <v>Шнур 2 пигтейла sc-sc,9/125 upc,0.9 mm, 2*1, upc exalan</v>
          </cell>
          <cell r="B48" t="str">
            <v>шт</v>
          </cell>
          <cell r="C48">
            <v>143</v>
          </cell>
        </row>
        <row r="49">
          <cell r="A49" t="str">
            <v>Ядро системы "Интеллект" (guardant) ПО</v>
          </cell>
          <cell r="B49" t="str">
            <v>шт</v>
          </cell>
          <cell r="C49">
            <v>12236</v>
          </cell>
        </row>
        <row r="50">
          <cell r="A50" t="str">
            <v xml:space="preserve">   - Шкаф ШРМ-2-2для размещения муфт и запасов ОК 0,4х0,9х0,3</v>
          </cell>
          <cell r="B50" t="str">
            <v>шт</v>
          </cell>
          <cell r="C50">
            <v>2993</v>
          </cell>
        </row>
        <row r="51">
          <cell r="A51" t="str">
            <v xml:space="preserve">   - Муфта МОГ-СПЛИТ/252-22-1КТ3645</v>
          </cell>
          <cell r="B51" t="str">
            <v>шт</v>
          </cell>
          <cell r="C51">
            <v>2348.1999999999998</v>
          </cell>
        </row>
        <row r="52">
          <cell r="A52" t="str">
            <v xml:space="preserve">   - Скоба для крепления трубы</v>
          </cell>
          <cell r="B52" t="str">
            <v>шт</v>
          </cell>
          <cell r="C52">
            <v>1.4</v>
          </cell>
        </row>
        <row r="53">
          <cell r="A53" t="str">
            <v xml:space="preserve">   - Розетка абоненская ШКОН-ПА-1</v>
          </cell>
          <cell r="B53" t="str">
            <v>шт</v>
          </cell>
          <cell r="C53">
            <v>35</v>
          </cell>
        </row>
        <row r="54">
          <cell r="A54" t="str">
            <v xml:space="preserve">   - Радиоприемник Лира РП-248-1</v>
          </cell>
          <cell r="B54" t="str">
            <v>шт</v>
          </cell>
          <cell r="C54">
            <v>1230</v>
          </cell>
        </row>
        <row r="55">
          <cell r="A55" t="str">
            <v xml:space="preserve">   - Металлорукав РЗ-ЦХ 32мм</v>
          </cell>
          <cell r="B55" t="str">
            <v>м</v>
          </cell>
          <cell r="C55">
            <v>27.49</v>
          </cell>
        </row>
        <row r="56">
          <cell r="A56" t="str">
            <v xml:space="preserve">   - Кабель оптоволоконный ДПТс-П-24А-3,5кН</v>
          </cell>
          <cell r="B56" t="str">
            <v>м</v>
          </cell>
          <cell r="C56">
            <v>40.58</v>
          </cell>
        </row>
        <row r="57">
          <cell r="A57" t="str">
            <v xml:space="preserve">   - Кабель оптоволоконный ДПО-П-24А-2,7кН</v>
          </cell>
          <cell r="B57" t="str">
            <v>м</v>
          </cell>
          <cell r="C57">
            <v>39.74</v>
          </cell>
        </row>
      </sheetData>
      <sheetData sheetId="19">
        <row r="1">
          <cell r="A1" t="str">
            <v>-</v>
          </cell>
          <cell r="B1" t="str">
            <v>-</v>
          </cell>
          <cell r="C1">
            <v>0</v>
          </cell>
        </row>
        <row r="2">
          <cell r="A2" t="str">
            <v xml:space="preserve">    Адаптер АПС45</v>
          </cell>
          <cell r="B2" t="str">
            <v>шт</v>
          </cell>
          <cell r="C2">
            <v>870</v>
          </cell>
        </row>
        <row r="3">
          <cell r="A3" t="str">
            <v xml:space="preserve">    Выключатель автоматический двухполюсный Iн=1А, харка С,ВА47292р 1А</v>
          </cell>
          <cell r="B3" t="str">
            <v>шт</v>
          </cell>
          <cell r="C3">
            <v>96.84</v>
          </cell>
        </row>
        <row r="4">
          <cell r="A4" t="str">
            <v xml:space="preserve">    Гильза 100мм для датчика ESMU, Danfos</v>
          </cell>
          <cell r="B4" t="str">
            <v>шт</v>
          </cell>
          <cell r="C4">
            <v>3060</v>
          </cell>
        </row>
        <row r="5">
          <cell r="A5" t="str">
            <v xml:space="preserve">    Гофротруба.с протяж.d16</v>
          </cell>
          <cell r="B5" t="str">
            <v>м</v>
          </cell>
          <cell r="C5">
            <v>4.0999999999999996</v>
          </cell>
        </row>
        <row r="6">
          <cell r="A6" t="str">
            <v xml:space="preserve">    Гофротруба.с протяж.d20</v>
          </cell>
          <cell r="B6" t="str">
            <v>м</v>
          </cell>
          <cell r="C6">
            <v>5.7</v>
          </cell>
        </row>
        <row r="7">
          <cell r="A7" t="str">
            <v xml:space="preserve">    Гофротруба.с протяж.d25</v>
          </cell>
          <cell r="B7" t="str">
            <v>м</v>
          </cell>
          <cell r="C7">
            <v>8.1999999999999993</v>
          </cell>
        </row>
        <row r="8">
          <cell r="A8" t="str">
            <v xml:space="preserve">    Датчик  температуры  воды  канальный РТ1000</v>
          </cell>
          <cell r="B8" t="str">
            <v>шт</v>
          </cell>
          <cell r="C8">
            <v>885</v>
          </cell>
        </row>
        <row r="9">
          <cell r="A9" t="str">
            <v xml:space="preserve">    Датчик  температуры  воды  накладной РТ1000</v>
          </cell>
          <cell r="B9" t="str">
            <v>шт</v>
          </cell>
          <cell r="C9">
            <v>915</v>
          </cell>
        </row>
        <row r="10">
          <cell r="A10" t="str">
            <v xml:space="preserve">    Датчик защиты от сухого хода WMS.3/4" DE</v>
          </cell>
          <cell r="B10" t="str">
            <v>шт</v>
          </cell>
          <cell r="C10">
            <v>7702</v>
          </cell>
        </row>
        <row r="11">
          <cell r="A11" t="str">
            <v xml:space="preserve">    Датчик температуры наружного воздуха ESMT</v>
          </cell>
          <cell r="B11" t="str">
            <v>шт</v>
          </cell>
          <cell r="C11">
            <v>2480</v>
          </cell>
        </row>
        <row r="12">
          <cell r="A12" t="str">
            <v xml:space="preserve">    Датчик температуры, погружной, Рt 1000, 100мм,	ESMU		Фирма Danfoss	шт	2		_x000D_
			нержавеющая сталь,  диапазон температуры  0 …140?С,	(кодовый номер</v>
          </cell>
          <cell r="B12" t="str">
            <v>шт</v>
          </cell>
          <cell r="C12">
            <v>3635</v>
          </cell>
        </row>
        <row r="13">
          <cell r="A13" t="str">
            <v xml:space="preserve">    Дистанционный  пульт  управления  ПУД ( в  комплекте  переключатель,  лампа  зеленая  220В)</v>
          </cell>
          <cell r="B13" t="str">
            <v>шт</v>
          </cell>
          <cell r="C13">
            <v>850</v>
          </cell>
        </row>
        <row r="14">
          <cell r="A14" t="str">
            <v xml:space="preserve">    Дифференциальный  датчик  давления РS 500</v>
          </cell>
          <cell r="B14" t="str">
            <v>шт</v>
          </cell>
          <cell r="C14">
            <v>1120</v>
          </cell>
        </row>
        <row r="15">
          <cell r="A15" t="str">
            <v xml:space="preserve">    Имитатор расходомера Ду20</v>
          </cell>
          <cell r="B15" t="str">
            <v>шт</v>
          </cell>
          <cell r="C15">
            <v>800</v>
          </cell>
        </row>
        <row r="16">
          <cell r="A16" t="str">
            <v xml:space="preserve">    Имитатор расходомера Ду32</v>
          </cell>
          <cell r="B16" t="str">
            <v>шт</v>
          </cell>
          <cell r="C16">
            <v>900</v>
          </cell>
        </row>
        <row r="17">
          <cell r="A17" t="str">
            <v xml:space="preserve">    Источник питания ~220/ 12В; ТУ4354004465265362006 БП30БД312</v>
          </cell>
          <cell r="B17" t="str">
            <v>шт</v>
          </cell>
          <cell r="C17">
            <v>1350</v>
          </cell>
        </row>
        <row r="18">
          <cell r="A18" t="str">
            <v xml:space="preserve">    Кабель UTP 4x2x0,5</v>
          </cell>
          <cell r="B18" t="str">
            <v>м</v>
          </cell>
          <cell r="C18">
            <v>10.75</v>
          </cell>
        </row>
        <row r="19">
          <cell r="A19" t="str">
            <v xml:space="preserve">    Кабель ВВГ 3х 1,5</v>
          </cell>
          <cell r="B19" t="str">
            <v>м</v>
          </cell>
          <cell r="C19">
            <v>20.6</v>
          </cell>
        </row>
        <row r="20">
          <cell r="A20" t="str">
            <v xml:space="preserve">    Кабель ВВГНГ3*2.5</v>
          </cell>
          <cell r="B20" t="str">
            <v>м</v>
          </cell>
          <cell r="C20">
            <v>33.700000000000003</v>
          </cell>
        </row>
        <row r="21">
          <cell r="A21" t="str">
            <v xml:space="preserve">    Кабель ВВГнгFRLS 3х1,5</v>
          </cell>
          <cell r="B21" t="str">
            <v>м</v>
          </cell>
          <cell r="C21">
            <v>71.819999999999993</v>
          </cell>
        </row>
        <row r="22">
          <cell r="A22" t="str">
            <v xml:space="preserve">    Кабель ВВГНГLS 4х 1,5</v>
          </cell>
          <cell r="B22" t="str">
            <v>м</v>
          </cell>
          <cell r="C22">
            <v>28.2</v>
          </cell>
        </row>
        <row r="23">
          <cell r="A23" t="str">
            <v xml:space="preserve">    Кабель медный экранированный КММ 2х0,35</v>
          </cell>
          <cell r="B23" t="str">
            <v>м</v>
          </cell>
          <cell r="C23">
            <v>12.3</v>
          </cell>
        </row>
        <row r="24">
          <cell r="A24" t="str">
            <v xml:space="preserve">    Кабель медный экранированный КММ 4х0,35</v>
          </cell>
          <cell r="B24" t="str">
            <v>м</v>
          </cell>
          <cell r="C24">
            <v>17.399999999999999</v>
          </cell>
        </row>
        <row r="25">
          <cell r="A25" t="str">
            <v xml:space="preserve">    Кабель ШВВП 2х0,5</v>
          </cell>
          <cell r="B25" t="str">
            <v>м</v>
          </cell>
          <cell r="C25">
            <v>5.6</v>
          </cell>
        </row>
        <row r="26">
          <cell r="A26" t="str">
            <v xml:space="preserve">    Кабельканал ЭЛЕКОР 25*25мм</v>
          </cell>
          <cell r="B26" t="str">
            <v>м</v>
          </cell>
          <cell r="C26">
            <v>24.2</v>
          </cell>
        </row>
        <row r="27">
          <cell r="A27" t="str">
            <v xml:space="preserve">    КВВГ4х1,0</v>
          </cell>
          <cell r="B27" t="str">
            <v>м</v>
          </cell>
          <cell r="C27">
            <v>28.8</v>
          </cell>
        </row>
        <row r="28">
          <cell r="A28" t="str">
            <v xml:space="preserve">    КВВГНГFRLS4*1.5</v>
          </cell>
          <cell r="B28" t="str">
            <v>м</v>
          </cell>
          <cell r="C28">
            <v>29.3</v>
          </cell>
        </row>
        <row r="29">
          <cell r="A29" t="str">
            <v xml:space="preserve">    КВВГНГFRLS7*1.5</v>
          </cell>
          <cell r="B29" t="str">
            <v>м</v>
          </cell>
          <cell r="C29">
            <v>49.4</v>
          </cell>
        </row>
        <row r="30">
          <cell r="A30" t="str">
            <v xml:space="preserve">    КВВГЭ 4х1,0</v>
          </cell>
          <cell r="B30" t="str">
            <v>м</v>
          </cell>
          <cell r="C30">
            <v>34.409999999999997</v>
          </cell>
        </row>
        <row r="31">
          <cell r="A31" t="str">
            <v xml:space="preserve">    Клавиша проветривания AS500 LTA24</v>
          </cell>
          <cell r="B31" t="str">
            <v>шт</v>
          </cell>
          <cell r="C31">
            <v>1438</v>
          </cell>
        </row>
        <row r="32">
          <cell r="A32" t="str">
            <v xml:space="preserve">    Клапан обратный латунный Ду32 пружинный муфтовый</v>
          </cell>
          <cell r="B32" t="str">
            <v>шт</v>
          </cell>
          <cell r="C32">
            <v>199.5</v>
          </cell>
        </row>
        <row r="33">
          <cell r="A33" t="str">
            <v xml:space="preserve">    Клипсадержатель с защ.16</v>
          </cell>
          <cell r="B33" t="str">
            <v>шт</v>
          </cell>
          <cell r="C33">
            <v>1.8</v>
          </cell>
        </row>
        <row r="34">
          <cell r="A34" t="str">
            <v xml:space="preserve">    Кнопка аварийная пожарная RWA Taster FT4/24 V DC VdS (GEZE) 099561</v>
          </cell>
          <cell r="B34" t="str">
            <v>шт</v>
          </cell>
          <cell r="C34">
            <v>5129</v>
          </cell>
        </row>
        <row r="35">
          <cell r="A35" t="str">
            <v xml:space="preserve">    Комплект термометров сопротивления платиновых, технических, разностных 100П, четырехпроводных, с поверкой Danfoss КТПТР011100</v>
          </cell>
          <cell r="B35" t="str">
            <v>кт</v>
          </cell>
          <cell r="C35">
            <v>2356</v>
          </cell>
        </row>
        <row r="36">
          <cell r="A36" t="str">
            <v xml:space="preserve">    Кран 3х ход. с фланцем 11б38бк для манометра</v>
          </cell>
          <cell r="B36" t="str">
            <v>шт</v>
          </cell>
          <cell r="C36">
            <v>320</v>
          </cell>
        </row>
        <row r="37">
          <cell r="A37" t="str">
            <v xml:space="preserve">    Кран шаровый VALTEC 32мм х1", латунь</v>
          </cell>
          <cell r="B37" t="str">
            <v>шт</v>
          </cell>
          <cell r="C37">
            <v>450</v>
          </cell>
        </row>
        <row r="38">
          <cell r="A38" t="str">
            <v xml:space="preserve">    Кран шаровый латунный Valtec, Ду 15 (муфтовый)</v>
          </cell>
          <cell r="B38" t="str">
            <v>шт</v>
          </cell>
          <cell r="C38">
            <v>450</v>
          </cell>
        </row>
        <row r="39">
          <cell r="A39" t="str">
            <v xml:space="preserve">    Лоток перф.100*50 ПРЛПМЗТ100</v>
          </cell>
          <cell r="B39" t="str">
            <v>м</v>
          </cell>
          <cell r="C39">
            <v>130</v>
          </cell>
        </row>
        <row r="40">
          <cell r="A40" t="str">
            <v xml:space="preserve">    Манометр МП100М (металлический корпус), пределы измерений 01.0/1.6Мпа</v>
          </cell>
          <cell r="B40" t="str">
            <v>шт</v>
          </cell>
          <cell r="C40">
            <v>248</v>
          </cell>
        </row>
        <row r="41">
          <cell r="A41" t="str">
            <v xml:space="preserve">    Манометр радиальный MDR 50/6*1/4" (50 мм, 06 бар)</v>
          </cell>
          <cell r="B41" t="str">
            <v>шт</v>
          </cell>
          <cell r="C41">
            <v>220</v>
          </cell>
        </row>
        <row r="42">
          <cell r="A42" t="str">
            <v xml:space="preserve">    Манометр с радиальным штуцером без фланца, с диапазоном: 0...4 кгс/см? МП3У4.2,5Р</v>
          </cell>
          <cell r="B42" t="str">
            <v>шт</v>
          </cell>
          <cell r="C42">
            <v>248</v>
          </cell>
        </row>
        <row r="43">
          <cell r="A43" t="str">
            <v xml:space="preserve">    Металлорукав O18мм РЗЦХШ18</v>
          </cell>
          <cell r="B43" t="str">
            <v>м</v>
          </cell>
          <cell r="C43">
            <v>18.399999999999999</v>
          </cell>
        </row>
        <row r="44">
          <cell r="A44" t="str">
            <v xml:space="preserve">    Муфта переходная 32х15 оцинк.</v>
          </cell>
          <cell r="B44" t="str">
            <v>шт</v>
          </cell>
          <cell r="C44">
            <v>18.41</v>
          </cell>
        </row>
        <row r="45">
          <cell r="A45" t="str">
            <v xml:space="preserve">    Отборное устройство прямое ЗК142198 УСТ1а</v>
          </cell>
          <cell r="B45" t="str">
            <v>шт</v>
          </cell>
          <cell r="C45">
            <v>540</v>
          </cell>
        </row>
        <row r="46">
          <cell r="A46" t="str">
            <v xml:space="preserve">    Отборное устройство У1а ЗК142102</v>
          </cell>
          <cell r="B46" t="str">
            <v>шт</v>
          </cell>
          <cell r="C46">
            <v>1030</v>
          </cell>
        </row>
        <row r="47">
          <cell r="A47" t="str">
            <v xml:space="preserve">    Отборное устройство У1а ЗК142202</v>
          </cell>
          <cell r="B47" t="str">
            <v>шт</v>
          </cell>
          <cell r="C47">
            <v>1030</v>
          </cell>
        </row>
        <row r="48">
          <cell r="A48" t="str">
            <v xml:space="preserve">    Переход К32х2,525х2,0</v>
          </cell>
          <cell r="B48" t="str">
            <v>шт</v>
          </cell>
          <cell r="C48">
            <v>215</v>
          </cell>
        </row>
        <row r="49">
          <cell r="A49" t="str">
            <v xml:space="preserve">    Пост  кнопочный,  «Ц»,  «Ч»,  1з,  «Пуск», IP54 ПКЕ 2221У2</v>
          </cell>
          <cell r="B49" t="str">
            <v>шт</v>
          </cell>
          <cell r="C49">
            <v>118</v>
          </cell>
        </row>
        <row r="50">
          <cell r="A50" t="str">
            <v xml:space="preserve">    Преобразователь расхода ПРЭМ 20 ГС L0// Класс B1 с источниками питания</v>
          </cell>
          <cell r="B50" t="str">
            <v>шт</v>
          </cell>
          <cell r="C50">
            <v>19776</v>
          </cell>
        </row>
        <row r="51">
          <cell r="A51" t="str">
            <v xml:space="preserve">    Прибор управления Wilo SK712/d215 (30A)</v>
          </cell>
          <cell r="B51" t="str">
            <v>шт</v>
          </cell>
          <cell r="C51">
            <v>101836</v>
          </cell>
        </row>
        <row r="52">
          <cell r="A52" t="str">
            <v xml:space="preserve">    Прибор управления, контроля и защиты насосов WILO SK712</v>
          </cell>
          <cell r="B52" t="str">
            <v>шт</v>
          </cell>
          <cell r="C52">
            <v>2460</v>
          </cell>
        </row>
        <row r="53">
          <cell r="A53" t="str">
            <v xml:space="preserve">    Пробка Ц15</v>
          </cell>
          <cell r="B53" t="str">
            <v>шт</v>
          </cell>
          <cell r="C53">
            <v>19.489999999999998</v>
          </cell>
        </row>
        <row r="54">
          <cell r="A54" t="str">
            <v xml:space="preserve">    Провод МКЭШ  2х0,75</v>
          </cell>
          <cell r="B54" t="str">
            <v>м</v>
          </cell>
          <cell r="C54">
            <v>27.1</v>
          </cell>
        </row>
        <row r="55">
          <cell r="A55" t="str">
            <v xml:space="preserve">    Провод ПВС 2х0,75</v>
          </cell>
          <cell r="B55" t="str">
            <v>м</v>
          </cell>
          <cell r="C55">
            <v>10.7</v>
          </cell>
        </row>
        <row r="56">
          <cell r="A56" t="str">
            <v xml:space="preserve">    Провод ПВС 3х0,75</v>
          </cell>
          <cell r="B56" t="str">
            <v>м</v>
          </cell>
          <cell r="C56">
            <v>14</v>
          </cell>
        </row>
        <row r="57">
          <cell r="A57" t="str">
            <v xml:space="preserve">    Провод ПВС 4х0,75</v>
          </cell>
          <cell r="B57" t="str">
            <v>м</v>
          </cell>
          <cell r="C57">
            <v>17.899999999999999</v>
          </cell>
        </row>
      </sheetData>
      <sheetData sheetId="20">
        <row r="1">
          <cell r="A1" t="str">
            <v>-</v>
          </cell>
          <cell r="B1" t="str">
            <v>-</v>
          </cell>
          <cell r="C1">
            <v>0</v>
          </cell>
        </row>
        <row r="2">
          <cell r="A2" t="str">
            <v>Земляные работы.</v>
          </cell>
        </row>
        <row r="3">
          <cell r="A3" t="str">
            <v xml:space="preserve">Фундамент </v>
          </cell>
        </row>
        <row r="4">
          <cell r="A4" t="str">
            <v>Балки фундаментные монолитные</v>
          </cell>
        </row>
        <row r="5">
          <cell r="A5" t="str">
            <v>Фундаменты под колонны</v>
          </cell>
        </row>
        <row r="6">
          <cell r="A6" t="str">
            <v>Монолитная фундаментная плита</v>
          </cell>
        </row>
        <row r="7">
          <cell r="A7" t="str">
            <v>Полы</v>
          </cell>
        </row>
        <row r="8">
          <cell r="A8" t="str">
            <v>Металлокаркас:</v>
          </cell>
        </row>
        <row r="9">
          <cell r="A9" t="str">
            <v>Конструкции металлические кровли</v>
          </cell>
        </row>
        <row r="10">
          <cell r="A10" t="str">
            <v>Модули</v>
          </cell>
        </row>
        <row r="11">
          <cell r="A11" t="str">
            <v>Наружные стены</v>
          </cell>
        </row>
        <row r="12">
          <cell r="A12" t="str">
            <v>Кровля</v>
          </cell>
        </row>
        <row r="13">
          <cell r="A13" t="str">
            <v xml:space="preserve">Проемы </v>
          </cell>
        </row>
        <row r="14">
          <cell r="A14" t="str">
            <v>Двери</v>
          </cell>
        </row>
        <row r="15">
          <cell r="A15" t="str">
            <v>Окна</v>
          </cell>
        </row>
        <row r="16">
          <cell r="A16" t="str">
            <v>Окна ПВХ (входят в стоимость стандартного модуля)</v>
          </cell>
        </row>
        <row r="17">
          <cell r="A17" t="str">
            <v>Ворота</v>
          </cell>
        </row>
        <row r="18">
          <cell r="A18" t="str">
            <v>Внутренние перегородки</v>
          </cell>
        </row>
        <row r="19">
          <cell r="A19" t="str">
            <v>Отделочные работы</v>
          </cell>
        </row>
        <row r="20">
          <cell r="A20" t="str">
            <v>Лестницы, крыльца</v>
          </cell>
        </row>
        <row r="21">
          <cell r="A21" t="str">
            <v>Отмостка, благоустройство, цоколь</v>
          </cell>
        </row>
        <row r="22">
          <cell r="A22" t="str">
            <v>ИТОГО</v>
          </cell>
        </row>
        <row r="23">
          <cell r="A23" t="str">
            <v>Неучтенные работы и материалы 5%</v>
          </cell>
        </row>
        <row r="24">
          <cell r="A24" t="str">
            <v>ИТОГО ОБЩЕСТРОИТЕЛЬНЫЕ РАБОТЫ:</v>
          </cell>
        </row>
        <row r="25">
          <cell r="A25" t="str">
            <v>Накладные расходы</v>
          </cell>
          <cell r="B25" t="str">
            <v>%</v>
          </cell>
          <cell r="C25">
            <v>8</v>
          </cell>
        </row>
        <row r="26">
          <cell r="A26" t="str">
            <v>Инженерные сети:</v>
          </cell>
        </row>
        <row r="27">
          <cell r="A27" t="str">
            <v>Проектные работы 1катег.</v>
          </cell>
          <cell r="B27" t="str">
            <v>м2</v>
          </cell>
          <cell r="C27">
            <v>730</v>
          </cell>
        </row>
        <row r="28">
          <cell r="A28" t="str">
            <v>Проектные работы 2катег.</v>
          </cell>
          <cell r="B28" t="str">
            <v>м2</v>
          </cell>
          <cell r="C28">
            <v>950</v>
          </cell>
        </row>
        <row r="29">
          <cell r="A29" t="str">
            <v>Проектные работы 3катег.</v>
          </cell>
          <cell r="B29" t="str">
            <v>м2</v>
          </cell>
          <cell r="C29">
            <v>1200</v>
          </cell>
        </row>
        <row r="30">
          <cell r="A30" t="str">
            <v>Работа крана 2,5 месяца</v>
          </cell>
        </row>
        <row r="31">
          <cell r="A31" t="str">
            <v>Кран-балка 2 т</v>
          </cell>
        </row>
        <row r="32">
          <cell r="A32" t="str">
            <v>Доставка Новосибирск-Якутия</v>
          </cell>
          <cell r="B32" t="str">
            <v>рейс</v>
          </cell>
          <cell r="C32">
            <v>350000</v>
          </cell>
        </row>
        <row r="33">
          <cell r="A33" t="str">
            <v>Доставка Новосибирск-Ханты-мансийск-Нягань-с.Приобье</v>
          </cell>
          <cell r="B33" t="str">
            <v>рейс</v>
          </cell>
        </row>
        <row r="36">
          <cell r="A36" t="str">
            <v>Себестоимость всего комплекса строительства:</v>
          </cell>
        </row>
        <row r="37">
          <cell r="A37" t="str">
            <v>Количество машин на доставку/бетон по 5 м3/щебень по 10 т:</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8.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AP122"/>
  <sheetViews>
    <sheetView tabSelected="1" topLeftCell="A7" workbookViewId="0">
      <selection activeCell="H29" sqref="H29"/>
    </sheetView>
  </sheetViews>
  <sheetFormatPr defaultRowHeight="15" outlineLevelCol="1" x14ac:dyDescent="0.25"/>
  <cols>
    <col min="1" max="1" width="3.85546875" style="4" customWidth="1"/>
    <col min="3" max="3" width="11.5703125" style="1" customWidth="1"/>
    <col min="4" max="4" width="10.85546875" style="1" customWidth="1"/>
    <col min="5" max="5" width="9.7109375" style="1" customWidth="1"/>
    <col min="6" max="6" width="10.85546875" style="1" customWidth="1"/>
    <col min="7" max="7" width="15.5703125" style="5" customWidth="1"/>
    <col min="8" max="8" width="36.42578125" style="5" customWidth="1"/>
    <col min="9" max="9" width="43.28515625" style="6" customWidth="1"/>
    <col min="10" max="10" width="10.28515625" customWidth="1"/>
    <col min="11" max="11" width="7.7109375" hidden="1" customWidth="1" outlineLevel="1"/>
    <col min="12" max="12" width="7.7109375" customWidth="1" collapsed="1"/>
    <col min="13" max="17" width="7.7109375" customWidth="1"/>
    <col min="18" max="18" width="8.7109375" customWidth="1"/>
    <col min="19" max="24" width="7.7109375" customWidth="1"/>
  </cols>
  <sheetData>
    <row r="1" spans="1:42" x14ac:dyDescent="0.25">
      <c r="A1" s="261"/>
      <c r="B1" s="261"/>
      <c r="C1" s="261"/>
      <c r="D1" s="261"/>
      <c r="E1" s="261"/>
      <c r="F1" s="261"/>
      <c r="H1" s="245"/>
      <c r="I1" s="246"/>
      <c r="J1" s="2"/>
      <c r="K1" s="2"/>
      <c r="L1" s="2"/>
      <c r="M1" s="2"/>
      <c r="N1" s="2"/>
      <c r="O1" s="2"/>
      <c r="P1" s="2"/>
    </row>
    <row r="2" spans="1:42" ht="18.95" customHeight="1" x14ac:dyDescent="0.25">
      <c r="A2" s="22"/>
      <c r="B2" s="23"/>
      <c r="C2" s="24"/>
      <c r="D2" s="24"/>
      <c r="E2" s="24"/>
      <c r="F2" s="24"/>
      <c r="G2" s="158">
        <f>G14+G23+G29</f>
        <v>11433653.084387053</v>
      </c>
      <c r="H2" s="248">
        <v>600</v>
      </c>
      <c r="I2" s="25" t="s">
        <v>303</v>
      </c>
      <c r="J2" s="247">
        <f>G2/K2</f>
        <v>19056.08847397842</v>
      </c>
      <c r="K2" s="243">
        <f>H2</f>
        <v>600</v>
      </c>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row>
    <row r="3" spans="1:42" ht="18.95" customHeight="1" x14ac:dyDescent="0.25">
      <c r="A3" s="22">
        <v>1</v>
      </c>
      <c r="B3" s="23"/>
      <c r="C3" s="24"/>
      <c r="D3" s="24"/>
      <c r="E3" s="24"/>
      <c r="F3" s="24"/>
      <c r="G3" s="26">
        <f>VLOOKUP(H3,Фунд.!A1:E69,5,FALSE)</f>
        <v>1014690.1465980002</v>
      </c>
      <c r="H3" s="249" t="s">
        <v>178</v>
      </c>
      <c r="I3" s="25" t="s">
        <v>244</v>
      </c>
      <c r="J3" s="243">
        <f t="shared" ref="J3:J29" si="0">G3/K3</f>
        <v>1691.1502443300003</v>
      </c>
      <c r="K3" s="243">
        <f>K2</f>
        <v>600</v>
      </c>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row>
    <row r="4" spans="1:42" ht="18.95" customHeight="1" x14ac:dyDescent="0.25">
      <c r="A4" s="22">
        <v>2</v>
      </c>
      <c r="B4" s="23"/>
      <c r="C4" s="24"/>
      <c r="D4" s="24"/>
      <c r="E4" s="24"/>
      <c r="F4" s="24"/>
      <c r="G4" s="26">
        <f>VLOOKUP(H4,Коробка!M4:N147,2,FALSE)</f>
        <v>4005000</v>
      </c>
      <c r="H4" s="249" t="s">
        <v>148</v>
      </c>
      <c r="I4" s="25" t="s">
        <v>243</v>
      </c>
      <c r="J4" s="243">
        <f t="shared" si="0"/>
        <v>6675</v>
      </c>
      <c r="K4" s="243">
        <f t="shared" ref="K4:K29" si="1">K3</f>
        <v>600</v>
      </c>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row>
    <row r="5" spans="1:42" ht="18.95" customHeight="1" x14ac:dyDescent="0.25">
      <c r="A5" s="22">
        <v>3</v>
      </c>
      <c r="B5" s="23"/>
      <c r="C5" s="24"/>
      <c r="D5" s="24"/>
      <c r="E5" s="24"/>
      <c r="F5" s="24"/>
      <c r="G5" s="26">
        <f>VLOOKUP(H5,Кровля!A2:E4,5,FALSE)</f>
        <v>1148094</v>
      </c>
      <c r="H5" s="249" t="s">
        <v>264</v>
      </c>
      <c r="I5" s="25" t="s">
        <v>241</v>
      </c>
      <c r="J5" s="243">
        <f t="shared" si="0"/>
        <v>1913.49</v>
      </c>
      <c r="K5" s="243">
        <f t="shared" si="1"/>
        <v>600</v>
      </c>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row>
    <row r="6" spans="1:42" ht="18.95" customHeight="1" x14ac:dyDescent="0.25">
      <c r="A6" s="22">
        <v>4</v>
      </c>
      <c r="B6" s="23"/>
      <c r="C6" s="24"/>
      <c r="D6" s="24"/>
      <c r="E6" s="24"/>
      <c r="F6" s="24"/>
      <c r="G6" s="26">
        <f>VLOOKUP(H6,'Двери,ворота'!A16:E17,5,FALSE)</f>
        <v>0</v>
      </c>
      <c r="H6" s="249" t="s">
        <v>280</v>
      </c>
      <c r="I6" s="25" t="s">
        <v>241</v>
      </c>
      <c r="J6" s="243">
        <f t="shared" si="0"/>
        <v>0</v>
      </c>
      <c r="K6" s="243">
        <f t="shared" si="1"/>
        <v>600</v>
      </c>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row>
    <row r="7" spans="1:42" ht="18.95" customHeight="1" x14ac:dyDescent="0.25">
      <c r="A7" s="22">
        <v>5</v>
      </c>
      <c r="B7" s="23"/>
      <c r="C7" s="24"/>
      <c r="D7" s="24"/>
      <c r="E7" s="24"/>
      <c r="F7" s="24"/>
      <c r="G7" s="26">
        <f>VLOOKUP(H7,Окна!A8:E9,5,FALSE)</f>
        <v>0</v>
      </c>
      <c r="H7" s="249" t="s">
        <v>288</v>
      </c>
      <c r="I7" s="25" t="s">
        <v>242</v>
      </c>
      <c r="J7" s="243">
        <f t="shared" si="0"/>
        <v>0</v>
      </c>
      <c r="K7" s="243">
        <f t="shared" si="1"/>
        <v>600</v>
      </c>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row>
    <row r="8" spans="1:42" ht="18.95" customHeight="1" x14ac:dyDescent="0.25">
      <c r="A8" s="22">
        <v>6</v>
      </c>
      <c r="B8" s="23"/>
      <c r="C8" s="24"/>
      <c r="D8" s="24"/>
      <c r="E8" s="24"/>
      <c r="F8" s="24"/>
      <c r="G8" s="26">
        <f>VLOOKUP(H8,Перегородки!A8:E11,5,FALSE)</f>
        <v>810000</v>
      </c>
      <c r="H8" s="249" t="s">
        <v>313</v>
      </c>
      <c r="I8" s="25" t="s">
        <v>245</v>
      </c>
      <c r="J8" s="243">
        <f t="shared" si="0"/>
        <v>1350</v>
      </c>
      <c r="K8" s="243">
        <f t="shared" si="1"/>
        <v>600</v>
      </c>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row>
    <row r="9" spans="1:42" ht="18.95" customHeight="1" x14ac:dyDescent="0.25">
      <c r="A9" s="22">
        <v>7</v>
      </c>
      <c r="B9" s="23"/>
      <c r="C9" s="24"/>
      <c r="D9" s="24"/>
      <c r="E9" s="24"/>
      <c r="F9" s="24"/>
      <c r="G9" s="26">
        <f>VLOOKUP(H9,'Отделка стен'!A2:E9,5,FALSE)</f>
        <v>36516</v>
      </c>
      <c r="H9" s="249" t="s">
        <v>814</v>
      </c>
      <c r="I9" s="25" t="s">
        <v>241</v>
      </c>
      <c r="J9" s="243">
        <f t="shared" si="0"/>
        <v>60.86</v>
      </c>
      <c r="K9" s="243">
        <f t="shared" si="1"/>
        <v>600</v>
      </c>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row>
    <row r="10" spans="1:42" ht="18.95" customHeight="1" x14ac:dyDescent="0.25">
      <c r="A10" s="22">
        <v>8</v>
      </c>
      <c r="B10" s="23"/>
      <c r="C10" s="24"/>
      <c r="D10" s="24"/>
      <c r="E10" s="24"/>
      <c r="F10" s="24"/>
      <c r="G10" s="26">
        <f>VLOOKUP(H10,'Отделка пола'!A2:E9,5,FALSE)</f>
        <v>62749.070826833078</v>
      </c>
      <c r="H10" s="249" t="s">
        <v>818</v>
      </c>
      <c r="I10" s="25" t="s">
        <v>241</v>
      </c>
      <c r="J10" s="243">
        <f t="shared" si="0"/>
        <v>104.58178471138847</v>
      </c>
      <c r="K10" s="243">
        <f t="shared" si="1"/>
        <v>600</v>
      </c>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row>
    <row r="11" spans="1:42" ht="18.95" customHeight="1" x14ac:dyDescent="0.25">
      <c r="A11" s="22">
        <v>9</v>
      </c>
      <c r="B11" s="23"/>
      <c r="C11" s="24"/>
      <c r="D11" s="24"/>
      <c r="E11" s="24"/>
      <c r="F11" s="24"/>
      <c r="G11" s="26">
        <f>VLOOKUP(H11,'Отделка потолка'!A2:E7,5,FALSE)</f>
        <v>477900</v>
      </c>
      <c r="H11" s="249" t="s">
        <v>810</v>
      </c>
      <c r="I11" s="25" t="s">
        <v>241</v>
      </c>
      <c r="J11" s="243">
        <f t="shared" si="0"/>
        <v>796.5</v>
      </c>
      <c r="K11" s="243">
        <f t="shared" si="1"/>
        <v>600</v>
      </c>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row>
    <row r="12" spans="1:42" ht="18.95" customHeight="1" x14ac:dyDescent="0.25">
      <c r="A12" s="22">
        <v>10</v>
      </c>
      <c r="B12" s="23"/>
      <c r="C12" s="24"/>
      <c r="D12" s="24"/>
      <c r="E12" s="24"/>
      <c r="F12" s="24"/>
      <c r="G12" s="26">
        <f>VLOOKUP(H12,Лестн.крыльца!A8:E9,5,FALSE)</f>
        <v>0</v>
      </c>
      <c r="H12" s="249" t="s">
        <v>396</v>
      </c>
      <c r="I12" s="25" t="s">
        <v>241</v>
      </c>
      <c r="J12" s="243">
        <f t="shared" si="0"/>
        <v>0</v>
      </c>
      <c r="K12" s="243">
        <f t="shared" si="1"/>
        <v>600</v>
      </c>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row>
    <row r="13" spans="1:42" ht="18.95" customHeight="1" x14ac:dyDescent="0.25">
      <c r="A13" s="22">
        <v>11</v>
      </c>
      <c r="B13" s="23"/>
      <c r="C13" s="24"/>
      <c r="D13" s="24"/>
      <c r="E13" s="24"/>
      <c r="F13" s="24"/>
      <c r="G13" s="26">
        <f>VLOOKUP(H13,Техника!A3:E5,5,FALSE)</f>
        <v>630000</v>
      </c>
      <c r="H13" s="249" t="s">
        <v>295</v>
      </c>
      <c r="I13" s="25" t="s">
        <v>241</v>
      </c>
      <c r="J13" s="243">
        <f t="shared" si="0"/>
        <v>1050</v>
      </c>
      <c r="K13" s="243">
        <f t="shared" si="1"/>
        <v>600</v>
      </c>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row>
    <row r="14" spans="1:42" ht="18.95" customHeight="1" x14ac:dyDescent="0.25">
      <c r="A14" s="22">
        <v>12</v>
      </c>
      <c r="B14" s="23"/>
      <c r="C14" s="24"/>
      <c r="D14" s="24"/>
      <c r="E14" s="24"/>
      <c r="F14" s="24"/>
      <c r="G14" s="27">
        <f>SUM(G3:G13)-G4+IF(H2&lt;=120,G4*1.253,G4)</f>
        <v>8184949.2174248332</v>
      </c>
      <c r="H14" s="250"/>
      <c r="I14" s="25" t="s">
        <v>241</v>
      </c>
      <c r="J14" s="247">
        <f t="shared" si="0"/>
        <v>13641.582029041389</v>
      </c>
      <c r="K14" s="243">
        <f t="shared" si="1"/>
        <v>600</v>
      </c>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row>
    <row r="15" spans="1:42" ht="18.95" customHeight="1" x14ac:dyDescent="0.25">
      <c r="A15" s="22">
        <v>13</v>
      </c>
      <c r="B15" s="23"/>
      <c r="C15" s="24"/>
      <c r="D15" s="24"/>
      <c r="E15" s="24"/>
      <c r="F15" s="24"/>
      <c r="G15" s="26">
        <f>VLOOKUP(H15,ЭОМ!A10:E13,5,FALSE)</f>
        <v>506250</v>
      </c>
      <c r="H15" s="249" t="s">
        <v>313</v>
      </c>
      <c r="I15" s="25" t="s">
        <v>241</v>
      </c>
      <c r="J15" s="243">
        <f t="shared" si="0"/>
        <v>843.75</v>
      </c>
      <c r="K15" s="243">
        <f t="shared" si="1"/>
        <v>600</v>
      </c>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row>
    <row r="16" spans="1:42" ht="18.95" customHeight="1" x14ac:dyDescent="0.25">
      <c r="A16" s="22">
        <v>14</v>
      </c>
      <c r="B16" s="23"/>
      <c r="C16" s="24"/>
      <c r="D16" s="24"/>
      <c r="E16" s="24"/>
      <c r="F16" s="24"/>
      <c r="G16" s="26">
        <f>VLOOKUP(H16,ВиК!A10:E13,5,FALSE)</f>
        <v>252000</v>
      </c>
      <c r="H16" s="249" t="s">
        <v>295</v>
      </c>
      <c r="I16" s="25" t="s">
        <v>241</v>
      </c>
      <c r="J16" s="243">
        <f t="shared" si="0"/>
        <v>420</v>
      </c>
      <c r="K16" s="243">
        <f t="shared" si="1"/>
        <v>600</v>
      </c>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row>
    <row r="17" spans="1:42" ht="18.95" customHeight="1" x14ac:dyDescent="0.25">
      <c r="A17" s="22">
        <v>15</v>
      </c>
      <c r="B17" s="23"/>
      <c r="C17" s="24"/>
      <c r="D17" s="24"/>
      <c r="E17" s="24"/>
      <c r="F17" s="24"/>
      <c r="G17" s="26">
        <f>VLOOKUP(H17,ОиВ!A18:E23,5,FALSE)</f>
        <v>450000</v>
      </c>
      <c r="H17" s="249" t="s">
        <v>295</v>
      </c>
      <c r="I17" s="25" t="s">
        <v>241</v>
      </c>
      <c r="J17" s="243">
        <f t="shared" si="0"/>
        <v>750</v>
      </c>
      <c r="K17" s="243">
        <f t="shared" si="1"/>
        <v>600</v>
      </c>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row>
    <row r="18" spans="1:42" ht="18.95" customHeight="1" x14ac:dyDescent="0.25">
      <c r="A18" s="22">
        <v>16</v>
      </c>
      <c r="B18" s="23"/>
      <c r="C18" s="24"/>
      <c r="D18" s="24"/>
      <c r="E18" s="24"/>
      <c r="F18" s="24"/>
      <c r="G18" s="26">
        <f>VLOOKUP(H18,АПС!A10:E13,5,FALSE)</f>
        <v>132000</v>
      </c>
      <c r="H18" s="249" t="s">
        <v>295</v>
      </c>
      <c r="I18" s="25" t="s">
        <v>241</v>
      </c>
      <c r="J18" s="243">
        <f t="shared" si="0"/>
        <v>220</v>
      </c>
      <c r="K18" s="243">
        <f t="shared" si="1"/>
        <v>600</v>
      </c>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row>
    <row r="19" spans="1:42" ht="18.95" customHeight="1" x14ac:dyDescent="0.25">
      <c r="A19" s="22">
        <v>17</v>
      </c>
      <c r="B19" s="23"/>
      <c r="C19" s="24"/>
      <c r="D19" s="24"/>
      <c r="E19" s="24"/>
      <c r="F19" s="24"/>
      <c r="G19" s="26">
        <f>VLOOKUP(H19,ОПС!A8:E11,5,FALSE)</f>
        <v>0</v>
      </c>
      <c r="H19" s="249" t="s">
        <v>361</v>
      </c>
      <c r="I19" s="25" t="s">
        <v>241</v>
      </c>
      <c r="J19" s="243">
        <f t="shared" si="0"/>
        <v>0</v>
      </c>
      <c r="K19" s="243">
        <f t="shared" si="1"/>
        <v>600</v>
      </c>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row>
    <row r="20" spans="1:42" ht="18.95" customHeight="1" x14ac:dyDescent="0.25">
      <c r="A20" s="22">
        <v>18</v>
      </c>
      <c r="B20" s="23"/>
      <c r="C20" s="24"/>
      <c r="D20" s="24"/>
      <c r="E20" s="24"/>
      <c r="F20" s="24"/>
      <c r="G20" s="26">
        <f>VLOOKUP(H20,СКУД!A8:E11,5,FALSE)</f>
        <v>0</v>
      </c>
      <c r="H20" s="249" t="s">
        <v>368</v>
      </c>
      <c r="I20" s="25" t="s">
        <v>241</v>
      </c>
      <c r="J20" s="243">
        <f t="shared" si="0"/>
        <v>0</v>
      </c>
      <c r="K20" s="243">
        <f t="shared" si="1"/>
        <v>600</v>
      </c>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row>
    <row r="21" spans="1:42" ht="18.95" customHeight="1" x14ac:dyDescent="0.25">
      <c r="A21" s="22">
        <v>19</v>
      </c>
      <c r="B21" s="23"/>
      <c r="C21" s="24"/>
      <c r="D21" s="24"/>
      <c r="E21" s="24"/>
      <c r="F21" s="24"/>
      <c r="G21" s="26">
        <f>VLOOKUP(H21,СКС!A8:E11,5,FALSE)</f>
        <v>0</v>
      </c>
      <c r="H21" s="249" t="s">
        <v>376</v>
      </c>
      <c r="I21" s="25" t="s">
        <v>241</v>
      </c>
      <c r="J21" s="243">
        <f t="shared" si="0"/>
        <v>0</v>
      </c>
      <c r="K21" s="243">
        <f t="shared" si="1"/>
        <v>600</v>
      </c>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row>
    <row r="22" spans="1:42" ht="18.95" customHeight="1" x14ac:dyDescent="0.25">
      <c r="A22" s="22">
        <v>20</v>
      </c>
      <c r="B22" s="23"/>
      <c r="C22" s="24"/>
      <c r="D22" s="24"/>
      <c r="E22" s="24"/>
      <c r="F22" s="24"/>
      <c r="G22" s="26">
        <f>VLOOKUP(H22,ДУ!A8:E11,5,FALSE)</f>
        <v>0</v>
      </c>
      <c r="H22" s="249" t="s">
        <v>383</v>
      </c>
      <c r="I22" s="25" t="s">
        <v>241</v>
      </c>
      <c r="J22" s="243">
        <f t="shared" si="0"/>
        <v>0</v>
      </c>
      <c r="K22" s="243">
        <f t="shared" si="1"/>
        <v>600</v>
      </c>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row>
    <row r="23" spans="1:42" ht="18.95" customHeight="1" x14ac:dyDescent="0.25">
      <c r="A23" s="22">
        <v>21</v>
      </c>
      <c r="B23" s="23"/>
      <c r="C23" s="24"/>
      <c r="D23" s="24"/>
      <c r="E23" s="24"/>
      <c r="F23" s="24"/>
      <c r="G23" s="27">
        <f>G15+G16+G17+G18+G19+G20+G21+G22</f>
        <v>1340250</v>
      </c>
      <c r="H23" s="250"/>
      <c r="I23" s="25"/>
      <c r="J23" s="247">
        <f t="shared" si="0"/>
        <v>2233.75</v>
      </c>
      <c r="K23" s="243">
        <f t="shared" si="1"/>
        <v>600</v>
      </c>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row>
    <row r="24" spans="1:42" ht="18.95" customHeight="1" x14ac:dyDescent="0.25">
      <c r="A24" s="22">
        <v>22</v>
      </c>
      <c r="B24" s="23"/>
      <c r="C24" s="24"/>
      <c r="D24" s="24"/>
      <c r="E24" s="24"/>
      <c r="F24" s="24"/>
      <c r="G24" s="26">
        <f>VLOOKUP(H24,Проект!A2:E9,5,FALSE)</f>
        <v>450000</v>
      </c>
      <c r="H24" s="249" t="s">
        <v>388</v>
      </c>
      <c r="I24" s="25" t="s">
        <v>241</v>
      </c>
      <c r="J24" s="247">
        <f t="shared" si="0"/>
        <v>750</v>
      </c>
      <c r="K24" s="243">
        <f t="shared" si="1"/>
        <v>600</v>
      </c>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row>
    <row r="25" spans="1:42" ht="18.95" customHeight="1" x14ac:dyDescent="0.25">
      <c r="A25" s="22">
        <v>23</v>
      </c>
      <c r="B25" s="23"/>
      <c r="C25" s="24"/>
      <c r="D25" s="24"/>
      <c r="E25" s="24"/>
      <c r="F25" s="24"/>
      <c r="G25" s="26">
        <f>VLOOKUP(H25,Доп.компл.!A329:E330,5,FALSE)</f>
        <v>0</v>
      </c>
      <c r="H25" s="249" t="s">
        <v>780</v>
      </c>
      <c r="I25" s="25" t="s">
        <v>245</v>
      </c>
      <c r="J25" s="247">
        <f t="shared" si="0"/>
        <v>0</v>
      </c>
      <c r="K25" s="243">
        <f t="shared" si="1"/>
        <v>600</v>
      </c>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row>
    <row r="26" spans="1:42" ht="18.95" customHeight="1" x14ac:dyDescent="0.25">
      <c r="A26" s="22">
        <v>24</v>
      </c>
      <c r="B26" s="23"/>
      <c r="C26" s="24"/>
      <c r="D26" s="24"/>
      <c r="E26" s="24"/>
      <c r="F26" s="24"/>
      <c r="G26" s="26">
        <f>VLOOKUP(H26,Мебель!A22:E23,5,FALSE)</f>
        <v>0</v>
      </c>
      <c r="H26" s="249" t="s">
        <v>781</v>
      </c>
      <c r="I26" s="25" t="s">
        <v>245</v>
      </c>
      <c r="J26" s="247">
        <f t="shared" si="0"/>
        <v>0</v>
      </c>
      <c r="K26" s="243">
        <f t="shared" si="1"/>
        <v>600</v>
      </c>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row>
    <row r="27" spans="1:42" ht="18.95" customHeight="1" x14ac:dyDescent="0.25">
      <c r="A27" s="22">
        <v>25</v>
      </c>
      <c r="B27" s="23"/>
      <c r="C27" s="24"/>
      <c r="D27" s="24"/>
      <c r="E27" s="24"/>
      <c r="F27" s="24"/>
      <c r="G27" s="26">
        <f>G14*H27%</f>
        <v>982193.90609097993</v>
      </c>
      <c r="H27" s="251">
        <v>12</v>
      </c>
      <c r="I27" s="168" t="s">
        <v>369</v>
      </c>
      <c r="J27" s="247">
        <f t="shared" si="0"/>
        <v>1636.9898434849665</v>
      </c>
      <c r="K27" s="243">
        <f t="shared" si="1"/>
        <v>600</v>
      </c>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row>
    <row r="28" spans="1:42" ht="18.95" customHeight="1" x14ac:dyDescent="0.25">
      <c r="A28" s="22">
        <v>26</v>
      </c>
      <c r="B28" s="23"/>
      <c r="C28" s="24"/>
      <c r="D28" s="24"/>
      <c r="E28" s="24"/>
      <c r="F28" s="24"/>
      <c r="G28" s="26">
        <f>(G23+G14)*H28%</f>
        <v>476259.96087124164</v>
      </c>
      <c r="H28" s="251">
        <v>5</v>
      </c>
      <c r="I28" s="259" t="s">
        <v>822</v>
      </c>
      <c r="J28" s="247">
        <f t="shared" si="0"/>
        <v>793.76660145206938</v>
      </c>
      <c r="K28" s="243">
        <f t="shared" si="1"/>
        <v>600</v>
      </c>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row>
    <row r="29" spans="1:42" ht="18.95" customHeight="1" x14ac:dyDescent="0.25">
      <c r="A29" s="22">
        <v>27</v>
      </c>
      <c r="B29" s="23"/>
      <c r="C29" s="24"/>
      <c r="D29" s="24"/>
      <c r="E29" s="24"/>
      <c r="F29" s="24"/>
      <c r="G29" s="27">
        <f>G24+G25+G26+G27+G28</f>
        <v>1908453.8669622215</v>
      </c>
      <c r="H29" s="252">
        <v>1</v>
      </c>
      <c r="I29" s="25" t="s">
        <v>27</v>
      </c>
      <c r="J29" s="247">
        <f t="shared" si="0"/>
        <v>3180.7564449370357</v>
      </c>
      <c r="K29" s="243">
        <f t="shared" si="1"/>
        <v>600</v>
      </c>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row>
    <row r="30" spans="1:42" x14ac:dyDescent="0.25">
      <c r="A30" s="260" t="s">
        <v>302</v>
      </c>
      <c r="B30" s="260"/>
      <c r="C30" s="260"/>
      <c r="D30" s="260"/>
      <c r="E30" s="260"/>
      <c r="F30" s="260"/>
      <c r="G30" s="260"/>
      <c r="H30" s="260"/>
      <c r="I30" s="260"/>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row>
    <row r="31" spans="1:42" x14ac:dyDescent="0.25">
      <c r="A31" s="260" t="s">
        <v>820</v>
      </c>
      <c r="B31" s="260"/>
      <c r="C31" s="260"/>
      <c r="D31" s="260"/>
      <c r="E31" s="260"/>
      <c r="F31" s="260"/>
      <c r="G31" s="260"/>
      <c r="H31" s="260"/>
      <c r="I31" s="260"/>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row>
    <row r="32" spans="1:42" x14ac:dyDescent="0.25">
      <c r="E32" s="244"/>
      <c r="F32" s="244"/>
      <c r="G32" s="245"/>
      <c r="H32" s="245"/>
      <c r="I32" s="246"/>
      <c r="J32" s="2"/>
      <c r="K32" s="2"/>
      <c r="L32" s="2"/>
      <c r="M32" s="2"/>
      <c r="N32" s="2"/>
      <c r="O32" s="2"/>
      <c r="P32" s="2"/>
      <c r="Q32" s="2"/>
      <c r="R32" s="2"/>
      <c r="S32" s="2"/>
      <c r="T32" s="2"/>
      <c r="U32" s="2"/>
      <c r="V32" s="2"/>
      <c r="W32" s="2"/>
      <c r="X32" s="2"/>
      <c r="Y32" s="2"/>
      <c r="Z32" s="2"/>
      <c r="AA32" s="2"/>
    </row>
    <row r="33" spans="5:27" x14ac:dyDescent="0.25">
      <c r="E33" s="244"/>
      <c r="F33" s="244"/>
      <c r="G33" s="245"/>
      <c r="H33" s="245"/>
      <c r="I33" s="246"/>
      <c r="J33" s="2"/>
      <c r="K33" s="2"/>
      <c r="L33" s="2"/>
      <c r="M33" s="2"/>
      <c r="N33" s="2"/>
      <c r="O33" s="2"/>
      <c r="P33" s="2"/>
      <c r="Q33" s="2"/>
      <c r="R33" s="2"/>
      <c r="S33" s="2"/>
      <c r="T33" s="2"/>
      <c r="U33" s="2"/>
      <c r="V33" s="2"/>
      <c r="W33" s="2"/>
      <c r="X33" s="2"/>
      <c r="Y33" s="2"/>
      <c r="Z33" s="2"/>
      <c r="AA33" s="2"/>
    </row>
    <row r="34" spans="5:27" x14ac:dyDescent="0.25">
      <c r="E34" s="244"/>
      <c r="F34" s="244"/>
      <c r="G34" s="245"/>
      <c r="H34" s="245"/>
      <c r="I34" s="246"/>
      <c r="J34" s="2"/>
      <c r="K34" s="2"/>
      <c r="L34" s="2"/>
      <c r="M34" s="2"/>
      <c r="N34" s="2"/>
      <c r="O34" s="2"/>
      <c r="P34" s="2"/>
      <c r="Q34" s="2"/>
      <c r="R34" s="2"/>
      <c r="S34" s="2"/>
      <c r="T34" s="2"/>
      <c r="U34" s="2"/>
      <c r="V34" s="2"/>
      <c r="W34" s="2"/>
      <c r="X34" s="2"/>
      <c r="Y34" s="2"/>
      <c r="Z34" s="2"/>
      <c r="AA34" s="2"/>
    </row>
    <row r="35" spans="5:27" x14ac:dyDescent="0.25">
      <c r="E35" s="244"/>
      <c r="F35" s="244"/>
      <c r="G35" s="245"/>
      <c r="H35" s="245"/>
      <c r="I35" s="246"/>
      <c r="J35" s="2"/>
      <c r="K35" s="2"/>
      <c r="L35" s="2"/>
      <c r="M35" s="2"/>
      <c r="N35" s="2"/>
      <c r="O35" s="2"/>
      <c r="P35" s="2"/>
      <c r="Q35" s="2"/>
      <c r="R35" s="2"/>
      <c r="S35" s="2"/>
      <c r="T35" s="2"/>
      <c r="U35" s="2"/>
      <c r="V35" s="2"/>
      <c r="W35" s="2"/>
      <c r="X35" s="2"/>
      <c r="Y35" s="2"/>
      <c r="Z35" s="2"/>
      <c r="AA35" s="2"/>
    </row>
    <row r="36" spans="5:27" x14ac:dyDescent="0.25">
      <c r="E36" s="244"/>
      <c r="F36" s="244"/>
      <c r="G36" s="245"/>
      <c r="H36" s="245"/>
      <c r="I36" s="246"/>
      <c r="J36" s="2"/>
      <c r="K36" s="2"/>
      <c r="L36" s="2"/>
      <c r="M36" s="2"/>
      <c r="N36" s="2"/>
      <c r="O36" s="2"/>
      <c r="P36" s="2"/>
      <c r="Q36" s="2"/>
      <c r="R36" s="2"/>
      <c r="S36" s="2"/>
      <c r="T36" s="2"/>
      <c r="U36" s="2"/>
      <c r="V36" s="2"/>
      <c r="W36" s="2"/>
      <c r="X36" s="2"/>
      <c r="Y36" s="2"/>
      <c r="Z36" s="2"/>
      <c r="AA36" s="2"/>
    </row>
    <row r="37" spans="5:27" x14ac:dyDescent="0.25">
      <c r="E37" s="244"/>
      <c r="F37" s="244"/>
      <c r="G37" s="245"/>
      <c r="H37" s="245"/>
      <c r="I37" s="246"/>
      <c r="J37" s="2"/>
      <c r="K37" s="2"/>
      <c r="L37" s="2"/>
      <c r="M37" s="2"/>
      <c r="N37" s="2"/>
      <c r="O37" s="2"/>
      <c r="P37" s="2"/>
      <c r="Q37" s="2"/>
      <c r="R37" s="2"/>
      <c r="S37" s="2"/>
      <c r="T37" s="2"/>
      <c r="U37" s="2"/>
      <c r="V37" s="2"/>
      <c r="W37" s="2"/>
      <c r="X37" s="2"/>
      <c r="Y37" s="2"/>
      <c r="Z37" s="2"/>
      <c r="AA37" s="2"/>
    </row>
    <row r="38" spans="5:27" x14ac:dyDescent="0.25">
      <c r="E38" s="244"/>
      <c r="F38" s="244"/>
      <c r="G38" s="245"/>
      <c r="H38" s="245"/>
      <c r="I38" s="246"/>
      <c r="J38" s="2"/>
      <c r="K38" s="2"/>
      <c r="L38" s="2"/>
      <c r="M38" s="2"/>
      <c r="N38" s="2"/>
      <c r="O38" s="2"/>
      <c r="P38" s="2"/>
      <c r="Q38" s="2"/>
      <c r="R38" s="2"/>
      <c r="S38" s="2"/>
      <c r="T38" s="2"/>
      <c r="U38" s="2"/>
      <c r="V38" s="2"/>
      <c r="W38" s="2"/>
      <c r="X38" s="2"/>
      <c r="Y38" s="2"/>
      <c r="Z38" s="2"/>
      <c r="AA38" s="2"/>
    </row>
    <row r="39" spans="5:27" x14ac:dyDescent="0.25">
      <c r="E39" s="244"/>
      <c r="F39" s="244"/>
      <c r="G39" s="245"/>
      <c r="H39" s="245"/>
      <c r="I39" s="246"/>
      <c r="J39" s="2"/>
      <c r="K39" s="2"/>
      <c r="L39" s="2"/>
      <c r="M39" s="2"/>
      <c r="N39" s="2"/>
      <c r="O39" s="2"/>
      <c r="P39" s="2"/>
      <c r="Q39" s="2"/>
      <c r="R39" s="2"/>
      <c r="S39" s="2"/>
      <c r="T39" s="2"/>
      <c r="U39" s="2"/>
      <c r="V39" s="2"/>
      <c r="W39" s="2"/>
      <c r="X39" s="2"/>
      <c r="Y39" s="2"/>
      <c r="Z39" s="2"/>
      <c r="AA39" s="2"/>
    </row>
    <row r="40" spans="5:27" x14ac:dyDescent="0.25">
      <c r="E40" s="244"/>
      <c r="F40" s="244"/>
      <c r="G40" s="245"/>
      <c r="H40" s="245"/>
      <c r="I40" s="246"/>
      <c r="J40" s="2"/>
      <c r="K40" s="2"/>
      <c r="L40" s="2"/>
      <c r="M40" s="2"/>
      <c r="N40" s="2"/>
      <c r="O40" s="2"/>
      <c r="P40" s="2"/>
      <c r="Q40" s="2"/>
      <c r="R40" s="2"/>
      <c r="S40" s="2"/>
      <c r="T40" s="2"/>
      <c r="U40" s="2"/>
      <c r="V40" s="2"/>
      <c r="W40" s="2"/>
      <c r="X40" s="2"/>
      <c r="Y40" s="2"/>
      <c r="Z40" s="2"/>
      <c r="AA40" s="2"/>
    </row>
    <row r="41" spans="5:27" x14ac:dyDescent="0.25">
      <c r="E41" s="244"/>
      <c r="F41" s="244"/>
      <c r="G41" s="245"/>
      <c r="H41" s="245"/>
      <c r="I41" s="246"/>
      <c r="J41" s="2"/>
      <c r="K41" s="2"/>
      <c r="L41" s="2"/>
      <c r="M41" s="2"/>
      <c r="N41" s="2"/>
      <c r="O41" s="2"/>
      <c r="P41" s="2"/>
      <c r="Q41" s="2"/>
      <c r="R41" s="2"/>
      <c r="S41" s="2"/>
      <c r="T41" s="2"/>
      <c r="U41" s="2"/>
      <c r="V41" s="2"/>
      <c r="W41" s="2"/>
      <c r="X41" s="2"/>
      <c r="Y41" s="2"/>
      <c r="Z41" s="2"/>
      <c r="AA41" s="2"/>
    </row>
    <row r="42" spans="5:27" x14ac:dyDescent="0.25">
      <c r="E42" s="244"/>
      <c r="F42" s="244"/>
      <c r="G42" s="245"/>
      <c r="H42" s="245"/>
      <c r="I42" s="246"/>
      <c r="J42" s="2"/>
      <c r="K42" s="2"/>
      <c r="L42" s="2"/>
      <c r="M42" s="2"/>
      <c r="N42" s="2"/>
      <c r="O42" s="2"/>
      <c r="P42" s="2"/>
      <c r="Q42" s="2"/>
      <c r="R42" s="2"/>
      <c r="S42" s="2"/>
      <c r="T42" s="2"/>
      <c r="U42" s="2"/>
      <c r="V42" s="2"/>
      <c r="W42" s="2"/>
      <c r="X42" s="2"/>
      <c r="Y42" s="2"/>
      <c r="Z42" s="2"/>
      <c r="AA42" s="2"/>
    </row>
    <row r="43" spans="5:27" x14ac:dyDescent="0.25">
      <c r="E43" s="244"/>
      <c r="F43" s="244"/>
      <c r="G43" s="245"/>
      <c r="H43" s="245"/>
      <c r="I43" s="246"/>
      <c r="J43" s="2"/>
      <c r="K43" s="2"/>
      <c r="L43" s="2"/>
      <c r="M43" s="2"/>
      <c r="N43" s="2"/>
      <c r="O43" s="2"/>
      <c r="P43" s="2"/>
      <c r="Q43" s="2"/>
      <c r="R43" s="2"/>
      <c r="S43" s="2"/>
      <c r="T43" s="2"/>
      <c r="U43" s="2"/>
      <c r="V43" s="2"/>
      <c r="W43" s="2"/>
      <c r="X43" s="2"/>
      <c r="Y43" s="2"/>
      <c r="Z43" s="2"/>
      <c r="AA43" s="2"/>
    </row>
    <row r="44" spans="5:27" x14ac:dyDescent="0.25">
      <c r="E44" s="244"/>
      <c r="F44" s="244"/>
      <c r="G44" s="245"/>
      <c r="H44" s="245"/>
      <c r="I44" s="246"/>
      <c r="J44" s="2"/>
      <c r="K44" s="2"/>
      <c r="L44" s="2"/>
      <c r="M44" s="2"/>
      <c r="N44" s="2"/>
      <c r="O44" s="2"/>
      <c r="P44" s="2"/>
      <c r="Q44" s="2"/>
      <c r="R44" s="2"/>
      <c r="S44" s="2"/>
      <c r="T44" s="2"/>
      <c r="U44" s="2"/>
      <c r="V44" s="2"/>
      <c r="W44" s="2"/>
      <c r="X44" s="2"/>
      <c r="Y44" s="2"/>
      <c r="Z44" s="2"/>
      <c r="AA44" s="2"/>
    </row>
    <row r="45" spans="5:27" x14ac:dyDescent="0.25">
      <c r="E45" s="244"/>
      <c r="F45" s="244"/>
      <c r="G45" s="245"/>
      <c r="H45" s="245"/>
      <c r="I45" s="246"/>
      <c r="J45" s="2"/>
      <c r="K45" s="2"/>
      <c r="L45" s="2"/>
      <c r="M45" s="2"/>
      <c r="N45" s="2"/>
      <c r="O45" s="2"/>
      <c r="P45" s="2"/>
      <c r="Q45" s="2"/>
      <c r="R45" s="2"/>
      <c r="S45" s="2"/>
      <c r="T45" s="2"/>
      <c r="U45" s="2"/>
      <c r="V45" s="2"/>
      <c r="W45" s="2"/>
      <c r="X45" s="2"/>
      <c r="Y45" s="2"/>
      <c r="Z45" s="2"/>
      <c r="AA45" s="2"/>
    </row>
    <row r="46" spans="5:27" x14ac:dyDescent="0.25">
      <c r="E46" s="244"/>
      <c r="F46" s="244"/>
      <c r="G46" s="245"/>
      <c r="H46" s="245"/>
      <c r="I46" s="246"/>
      <c r="J46" s="2"/>
      <c r="K46" s="2"/>
      <c r="L46" s="2"/>
      <c r="M46" s="2"/>
      <c r="N46" s="2"/>
      <c r="O46" s="2"/>
      <c r="P46" s="2"/>
      <c r="Q46" s="2"/>
      <c r="R46" s="2"/>
      <c r="S46" s="2"/>
      <c r="T46" s="2"/>
      <c r="U46" s="2"/>
      <c r="V46" s="2"/>
      <c r="W46" s="2"/>
      <c r="X46" s="2"/>
      <c r="Y46" s="2"/>
      <c r="Z46" s="2"/>
      <c r="AA46" s="2"/>
    </row>
    <row r="47" spans="5:27" x14ac:dyDescent="0.25">
      <c r="E47" s="244"/>
      <c r="F47" s="244"/>
      <c r="G47" s="245"/>
      <c r="H47" s="245"/>
      <c r="I47" s="246"/>
      <c r="J47" s="2"/>
      <c r="K47" s="2"/>
      <c r="L47" s="2"/>
      <c r="M47" s="2"/>
      <c r="N47" s="2"/>
      <c r="O47" s="2"/>
      <c r="P47" s="2"/>
      <c r="Q47" s="2"/>
      <c r="R47" s="2"/>
      <c r="S47" s="2"/>
      <c r="T47" s="2"/>
      <c r="U47" s="2"/>
      <c r="V47" s="2"/>
      <c r="W47" s="2"/>
      <c r="X47" s="2"/>
      <c r="Y47" s="2"/>
      <c r="Z47" s="2"/>
      <c r="AA47" s="2"/>
    </row>
    <row r="48" spans="5:27" x14ac:dyDescent="0.25">
      <c r="E48" s="244"/>
      <c r="F48" s="244"/>
      <c r="G48" s="245"/>
      <c r="H48" s="245"/>
      <c r="I48" s="246"/>
      <c r="J48" s="2"/>
      <c r="K48" s="2"/>
      <c r="L48" s="2"/>
      <c r="M48" s="2"/>
      <c r="N48" s="2"/>
      <c r="O48" s="2"/>
      <c r="P48" s="2"/>
      <c r="Q48" s="2"/>
      <c r="R48" s="2"/>
      <c r="S48" s="2"/>
      <c r="T48" s="2"/>
      <c r="U48" s="2"/>
      <c r="V48" s="2"/>
      <c r="W48" s="2"/>
      <c r="X48" s="2"/>
      <c r="Y48" s="2"/>
      <c r="Z48" s="2"/>
      <c r="AA48" s="2"/>
    </row>
    <row r="49" spans="5:27" x14ac:dyDescent="0.25">
      <c r="E49" s="244"/>
      <c r="F49" s="244"/>
      <c r="G49" s="245"/>
      <c r="H49" s="245"/>
      <c r="I49" s="246"/>
      <c r="J49" s="2"/>
      <c r="K49" s="2"/>
      <c r="L49" s="2"/>
      <c r="M49" s="2"/>
      <c r="N49" s="2"/>
      <c r="O49" s="2"/>
      <c r="P49" s="2"/>
      <c r="Q49" s="2"/>
      <c r="R49" s="2"/>
      <c r="S49" s="2"/>
      <c r="T49" s="2"/>
      <c r="U49" s="2"/>
      <c r="V49" s="2"/>
      <c r="W49" s="2"/>
      <c r="X49" s="2"/>
      <c r="Y49" s="2"/>
      <c r="Z49" s="2"/>
      <c r="AA49" s="2"/>
    </row>
    <row r="50" spans="5:27" x14ac:dyDescent="0.25">
      <c r="E50" s="244"/>
      <c r="F50" s="244"/>
      <c r="G50" s="245"/>
      <c r="H50" s="245"/>
      <c r="I50" s="246"/>
      <c r="J50" s="2"/>
      <c r="K50" s="2"/>
      <c r="L50" s="2"/>
      <c r="M50" s="2"/>
      <c r="N50" s="2"/>
      <c r="O50" s="2"/>
      <c r="P50" s="2"/>
      <c r="Q50" s="2"/>
      <c r="R50" s="2"/>
      <c r="S50" s="2"/>
      <c r="T50" s="2"/>
      <c r="U50" s="2"/>
      <c r="V50" s="2"/>
      <c r="W50" s="2"/>
      <c r="X50" s="2"/>
      <c r="Y50" s="2"/>
      <c r="Z50" s="2"/>
      <c r="AA50" s="2"/>
    </row>
    <row r="51" spans="5:27" x14ac:dyDescent="0.25">
      <c r="E51" s="244"/>
      <c r="F51" s="244"/>
      <c r="G51" s="245"/>
      <c r="H51" s="245"/>
      <c r="I51" s="246"/>
      <c r="J51" s="2"/>
      <c r="K51" s="2"/>
      <c r="L51" s="2"/>
      <c r="M51" s="2"/>
      <c r="N51" s="2"/>
      <c r="O51" s="2"/>
      <c r="P51" s="2"/>
      <c r="Q51" s="2"/>
      <c r="R51" s="2"/>
      <c r="S51" s="2"/>
      <c r="T51" s="2"/>
      <c r="U51" s="2"/>
      <c r="V51" s="2"/>
      <c r="W51" s="2"/>
      <c r="X51" s="2"/>
      <c r="Y51" s="2"/>
      <c r="Z51" s="2"/>
      <c r="AA51" s="2"/>
    </row>
    <row r="52" spans="5:27" x14ac:dyDescent="0.25">
      <c r="E52" s="244"/>
      <c r="F52" s="244"/>
      <c r="G52" s="245"/>
      <c r="H52" s="245"/>
      <c r="I52" s="246"/>
      <c r="J52" s="2"/>
      <c r="K52" s="2"/>
      <c r="L52" s="2"/>
      <c r="M52" s="2"/>
      <c r="N52" s="2"/>
      <c r="O52" s="2"/>
      <c r="P52" s="2"/>
      <c r="Q52" s="2"/>
      <c r="R52" s="2"/>
      <c r="S52" s="2"/>
      <c r="T52" s="2"/>
      <c r="U52" s="2"/>
      <c r="V52" s="2"/>
      <c r="W52" s="2"/>
      <c r="X52" s="2"/>
      <c r="Y52" s="2"/>
      <c r="Z52" s="2"/>
      <c r="AA52" s="2"/>
    </row>
    <row r="53" spans="5:27" x14ac:dyDescent="0.25">
      <c r="E53" s="244"/>
      <c r="F53" s="244"/>
      <c r="G53" s="245"/>
      <c r="H53" s="245"/>
      <c r="I53" s="246"/>
      <c r="J53" s="2"/>
      <c r="K53" s="2"/>
      <c r="L53" s="2"/>
      <c r="M53" s="2"/>
      <c r="N53" s="2"/>
      <c r="O53" s="2"/>
      <c r="P53" s="2"/>
      <c r="Q53" s="2"/>
      <c r="R53" s="2"/>
      <c r="S53" s="2"/>
      <c r="T53" s="2"/>
      <c r="U53" s="2"/>
      <c r="V53" s="2"/>
      <c r="W53" s="2"/>
      <c r="X53" s="2"/>
      <c r="Y53" s="2"/>
      <c r="Z53" s="2"/>
      <c r="AA53" s="2"/>
    </row>
    <row r="54" spans="5:27" x14ac:dyDescent="0.25">
      <c r="E54" s="244"/>
      <c r="F54" s="244"/>
      <c r="G54" s="245"/>
      <c r="H54" s="245"/>
      <c r="I54" s="246"/>
      <c r="J54" s="2"/>
      <c r="K54" s="2"/>
      <c r="L54" s="2"/>
      <c r="M54" s="2"/>
      <c r="N54" s="2"/>
      <c r="O54" s="2"/>
      <c r="P54" s="2"/>
      <c r="Q54" s="2"/>
      <c r="R54" s="2"/>
      <c r="S54" s="2"/>
      <c r="T54" s="2"/>
      <c r="U54" s="2"/>
      <c r="V54" s="2"/>
      <c r="W54" s="2"/>
      <c r="X54" s="2"/>
      <c r="Y54" s="2"/>
      <c r="Z54" s="2"/>
      <c r="AA54" s="2"/>
    </row>
    <row r="55" spans="5:27" x14ac:dyDescent="0.25">
      <c r="E55" s="244"/>
      <c r="F55" s="244"/>
      <c r="G55" s="245"/>
      <c r="H55" s="245"/>
      <c r="I55" s="246"/>
      <c r="J55" s="2"/>
      <c r="K55" s="2"/>
      <c r="L55" s="2"/>
      <c r="M55" s="2"/>
      <c r="N55" s="2"/>
      <c r="O55" s="2"/>
      <c r="P55" s="2"/>
      <c r="Q55" s="2"/>
      <c r="R55" s="2"/>
      <c r="S55" s="2"/>
      <c r="T55" s="2"/>
      <c r="U55" s="2"/>
      <c r="V55" s="2"/>
      <c r="W55" s="2"/>
      <c r="X55" s="2"/>
      <c r="Y55" s="2"/>
      <c r="Z55" s="2"/>
      <c r="AA55" s="2"/>
    </row>
    <row r="56" spans="5:27" x14ac:dyDescent="0.25">
      <c r="E56" s="244"/>
      <c r="F56" s="244"/>
      <c r="G56" s="245"/>
      <c r="H56" s="245"/>
      <c r="I56" s="246"/>
      <c r="J56" s="2"/>
      <c r="K56" s="2"/>
      <c r="L56" s="2"/>
      <c r="M56" s="2"/>
      <c r="N56" s="2"/>
      <c r="O56" s="2"/>
      <c r="P56" s="2"/>
      <c r="Q56" s="2"/>
      <c r="R56" s="2"/>
      <c r="S56" s="2"/>
      <c r="T56" s="2"/>
      <c r="U56" s="2"/>
      <c r="V56" s="2"/>
      <c r="W56" s="2"/>
      <c r="X56" s="2"/>
      <c r="Y56" s="2"/>
      <c r="Z56" s="2"/>
      <c r="AA56" s="2"/>
    </row>
    <row r="57" spans="5:27" x14ac:dyDescent="0.25">
      <c r="E57" s="244"/>
      <c r="F57" s="244"/>
      <c r="G57" s="245"/>
      <c r="H57" s="245"/>
      <c r="I57" s="246"/>
      <c r="J57" s="2"/>
      <c r="K57" s="2"/>
      <c r="L57" s="2"/>
      <c r="M57" s="2"/>
      <c r="N57" s="2"/>
      <c r="O57" s="2"/>
      <c r="P57" s="2"/>
      <c r="Q57" s="2"/>
      <c r="R57" s="2"/>
      <c r="S57" s="2"/>
      <c r="T57" s="2"/>
      <c r="U57" s="2"/>
      <c r="V57" s="2"/>
      <c r="W57" s="2"/>
      <c r="X57" s="2"/>
      <c r="Y57" s="2"/>
      <c r="Z57" s="2"/>
      <c r="AA57" s="2"/>
    </row>
    <row r="58" spans="5:27" x14ac:dyDescent="0.25">
      <c r="E58" s="244"/>
      <c r="F58" s="244"/>
      <c r="G58" s="245"/>
      <c r="H58" s="245"/>
      <c r="I58" s="246"/>
      <c r="J58" s="2"/>
      <c r="K58" s="2"/>
      <c r="L58" s="2"/>
      <c r="M58" s="2"/>
      <c r="N58" s="2"/>
      <c r="O58" s="2"/>
      <c r="P58" s="2"/>
      <c r="Q58" s="2"/>
      <c r="R58" s="2"/>
      <c r="S58" s="2"/>
      <c r="T58" s="2"/>
      <c r="U58" s="2"/>
      <c r="V58" s="2"/>
      <c r="W58" s="2"/>
      <c r="X58" s="2"/>
      <c r="Y58" s="2"/>
      <c r="Z58" s="2"/>
      <c r="AA58" s="2"/>
    </row>
    <row r="59" spans="5:27" x14ac:dyDescent="0.25">
      <c r="E59" s="244"/>
      <c r="F59" s="244"/>
      <c r="G59" s="245"/>
      <c r="H59" s="245"/>
      <c r="I59" s="246"/>
      <c r="J59" s="2"/>
      <c r="K59" s="2"/>
      <c r="L59" s="2"/>
      <c r="M59" s="2"/>
      <c r="N59" s="2"/>
      <c r="O59" s="2"/>
      <c r="P59" s="2"/>
      <c r="Q59" s="2"/>
      <c r="R59" s="2"/>
      <c r="S59" s="2"/>
      <c r="T59" s="2"/>
      <c r="U59" s="2"/>
      <c r="V59" s="2"/>
      <c r="W59" s="2"/>
      <c r="X59" s="2"/>
      <c r="Y59" s="2"/>
      <c r="Z59" s="2"/>
      <c r="AA59" s="2"/>
    </row>
    <row r="60" spans="5:27" x14ac:dyDescent="0.25">
      <c r="E60" s="244"/>
      <c r="F60" s="244"/>
      <c r="G60" s="245"/>
      <c r="H60" s="245"/>
      <c r="I60" s="246"/>
      <c r="J60" s="2"/>
      <c r="K60" s="2"/>
      <c r="L60" s="2"/>
      <c r="M60" s="2"/>
      <c r="N60" s="2"/>
      <c r="O60" s="2"/>
      <c r="P60" s="2"/>
      <c r="Q60" s="2"/>
      <c r="R60" s="2"/>
      <c r="S60" s="2"/>
      <c r="T60" s="2"/>
      <c r="U60" s="2"/>
      <c r="V60" s="2"/>
      <c r="W60" s="2"/>
      <c r="X60" s="2"/>
      <c r="Y60" s="2"/>
      <c r="Z60" s="2"/>
      <c r="AA60" s="2"/>
    </row>
    <row r="61" spans="5:27" x14ac:dyDescent="0.25">
      <c r="E61" s="244"/>
      <c r="F61" s="244"/>
      <c r="G61" s="245"/>
      <c r="H61" s="245"/>
      <c r="I61" s="246"/>
      <c r="J61" s="2"/>
      <c r="K61" s="2"/>
      <c r="L61" s="2"/>
      <c r="M61" s="2"/>
      <c r="N61" s="2"/>
      <c r="O61" s="2"/>
      <c r="P61" s="2"/>
      <c r="Q61" s="2"/>
      <c r="R61" s="2"/>
      <c r="S61" s="2"/>
      <c r="T61" s="2"/>
      <c r="U61" s="2"/>
      <c r="V61" s="2"/>
      <c r="W61" s="2"/>
      <c r="X61" s="2"/>
      <c r="Y61" s="2"/>
      <c r="Z61" s="2"/>
      <c r="AA61" s="2"/>
    </row>
    <row r="62" spans="5:27" x14ac:dyDescent="0.25">
      <c r="E62" s="244"/>
      <c r="F62" s="244"/>
      <c r="G62" s="245"/>
      <c r="H62" s="245"/>
      <c r="I62" s="246"/>
      <c r="J62" s="2"/>
      <c r="K62" s="2"/>
      <c r="L62" s="2"/>
      <c r="M62" s="2"/>
      <c r="N62" s="2"/>
      <c r="O62" s="2"/>
      <c r="P62" s="2"/>
      <c r="Q62" s="2"/>
      <c r="R62" s="2"/>
      <c r="S62" s="2"/>
      <c r="T62" s="2"/>
      <c r="U62" s="2"/>
      <c r="V62" s="2"/>
      <c r="W62" s="2"/>
      <c r="X62" s="2"/>
      <c r="Y62" s="2"/>
      <c r="Z62" s="2"/>
      <c r="AA62" s="2"/>
    </row>
    <row r="63" spans="5:27" x14ac:dyDescent="0.25">
      <c r="E63" s="244"/>
      <c r="F63" s="244"/>
      <c r="G63" s="245"/>
      <c r="H63" s="245"/>
      <c r="I63" s="246"/>
      <c r="J63" s="2"/>
      <c r="K63" s="2"/>
      <c r="L63" s="2"/>
      <c r="M63" s="2"/>
      <c r="N63" s="2"/>
      <c r="O63" s="2"/>
      <c r="P63" s="2"/>
      <c r="Q63" s="2"/>
      <c r="R63" s="2"/>
      <c r="S63" s="2"/>
      <c r="T63" s="2"/>
      <c r="U63" s="2"/>
      <c r="V63" s="2"/>
      <c r="W63" s="2"/>
      <c r="X63" s="2"/>
      <c r="Y63" s="2"/>
      <c r="Z63" s="2"/>
      <c r="AA63" s="2"/>
    </row>
    <row r="64" spans="5:27" x14ac:dyDescent="0.25">
      <c r="E64" s="244"/>
      <c r="F64" s="244"/>
      <c r="G64" s="245"/>
      <c r="H64" s="245"/>
      <c r="I64" s="246"/>
      <c r="J64" s="2"/>
      <c r="K64" s="2"/>
      <c r="L64" s="2"/>
      <c r="M64" s="2"/>
      <c r="N64" s="2"/>
      <c r="O64" s="2"/>
      <c r="P64" s="2"/>
      <c r="Q64" s="2"/>
      <c r="R64" s="2"/>
      <c r="S64" s="2"/>
      <c r="T64" s="2"/>
      <c r="U64" s="2"/>
      <c r="V64" s="2"/>
      <c r="W64" s="2"/>
      <c r="X64" s="2"/>
      <c r="Y64" s="2"/>
      <c r="Z64" s="2"/>
      <c r="AA64" s="2"/>
    </row>
    <row r="65" spans="5:27" x14ac:dyDescent="0.25">
      <c r="E65" s="244"/>
      <c r="F65" s="244"/>
      <c r="G65" s="245"/>
      <c r="H65" s="245"/>
      <c r="I65" s="246"/>
      <c r="J65" s="2"/>
      <c r="K65" s="2"/>
      <c r="L65" s="2"/>
      <c r="M65" s="2"/>
      <c r="N65" s="2"/>
      <c r="O65" s="2"/>
      <c r="P65" s="2"/>
      <c r="Q65" s="2"/>
      <c r="R65" s="2"/>
      <c r="S65" s="2"/>
      <c r="T65" s="2"/>
      <c r="U65" s="2"/>
      <c r="V65" s="2"/>
      <c r="W65" s="2"/>
      <c r="X65" s="2"/>
      <c r="Y65" s="2"/>
      <c r="Z65" s="2"/>
      <c r="AA65" s="2"/>
    </row>
    <row r="66" spans="5:27" x14ac:dyDescent="0.25">
      <c r="E66" s="244"/>
      <c r="F66" s="244"/>
      <c r="G66" s="245"/>
      <c r="H66" s="245"/>
      <c r="I66" s="246"/>
      <c r="J66" s="2"/>
      <c r="K66" s="2"/>
      <c r="L66" s="2"/>
      <c r="M66" s="2"/>
      <c r="N66" s="2"/>
      <c r="O66" s="2"/>
      <c r="P66" s="2"/>
      <c r="Q66" s="2"/>
      <c r="R66" s="2"/>
      <c r="S66" s="2"/>
      <c r="T66" s="2"/>
      <c r="U66" s="2"/>
      <c r="V66" s="2"/>
      <c r="W66" s="2"/>
      <c r="X66" s="2"/>
      <c r="Y66" s="2"/>
      <c r="Z66" s="2"/>
      <c r="AA66" s="2"/>
    </row>
    <row r="67" spans="5:27" x14ac:dyDescent="0.25">
      <c r="E67" s="244"/>
      <c r="F67" s="244"/>
      <c r="G67" s="245"/>
      <c r="H67" s="245"/>
      <c r="I67" s="246"/>
      <c r="J67" s="2"/>
      <c r="K67" s="2"/>
      <c r="L67" s="2"/>
      <c r="M67" s="2"/>
      <c r="N67" s="2"/>
      <c r="O67" s="2"/>
      <c r="P67" s="2"/>
      <c r="Q67" s="2"/>
      <c r="R67" s="2"/>
      <c r="S67" s="2"/>
      <c r="T67" s="2"/>
      <c r="U67" s="2"/>
      <c r="V67" s="2"/>
      <c r="W67" s="2"/>
      <c r="X67" s="2"/>
      <c r="Y67" s="2"/>
      <c r="Z67" s="2"/>
      <c r="AA67" s="2"/>
    </row>
    <row r="68" spans="5:27" x14ac:dyDescent="0.25">
      <c r="E68" s="244"/>
      <c r="F68" s="244"/>
      <c r="G68" s="245"/>
      <c r="H68" s="245"/>
      <c r="I68" s="246"/>
      <c r="J68" s="2"/>
      <c r="K68" s="2"/>
      <c r="L68" s="2"/>
      <c r="M68" s="2"/>
      <c r="N68" s="2"/>
      <c r="O68" s="2"/>
      <c r="P68" s="2"/>
      <c r="Q68" s="2"/>
      <c r="R68" s="2"/>
      <c r="S68" s="2"/>
      <c r="T68" s="2"/>
      <c r="U68" s="2"/>
      <c r="V68" s="2"/>
      <c r="W68" s="2"/>
      <c r="X68" s="2"/>
      <c r="Y68" s="2"/>
      <c r="Z68" s="2"/>
      <c r="AA68" s="2"/>
    </row>
    <row r="69" spans="5:27" x14ac:dyDescent="0.25">
      <c r="E69" s="244"/>
      <c r="F69" s="244"/>
      <c r="G69" s="245"/>
      <c r="H69" s="245"/>
      <c r="I69" s="246"/>
      <c r="J69" s="2"/>
      <c r="K69" s="2"/>
      <c r="L69" s="2"/>
      <c r="M69" s="2"/>
      <c r="N69" s="2"/>
      <c r="O69" s="2"/>
      <c r="P69" s="2"/>
      <c r="Q69" s="2"/>
      <c r="R69" s="2"/>
      <c r="S69" s="2"/>
      <c r="T69" s="2"/>
      <c r="U69" s="2"/>
      <c r="V69" s="2"/>
      <c r="W69" s="2"/>
      <c r="X69" s="2"/>
      <c r="Y69" s="2"/>
      <c r="Z69" s="2"/>
      <c r="AA69" s="2"/>
    </row>
    <row r="70" spans="5:27" x14ac:dyDescent="0.25">
      <c r="E70" s="244"/>
      <c r="F70" s="244"/>
      <c r="G70" s="245"/>
      <c r="H70" s="245"/>
      <c r="I70" s="246"/>
      <c r="J70" s="2"/>
      <c r="K70" s="2"/>
      <c r="L70" s="2"/>
      <c r="M70" s="2"/>
      <c r="N70" s="2"/>
      <c r="O70" s="2"/>
      <c r="P70" s="2"/>
      <c r="Q70" s="2"/>
      <c r="R70" s="2"/>
      <c r="S70" s="2"/>
      <c r="T70" s="2"/>
      <c r="U70" s="2"/>
      <c r="V70" s="2"/>
      <c r="W70" s="2"/>
      <c r="X70" s="2"/>
      <c r="Y70" s="2"/>
      <c r="Z70" s="2"/>
      <c r="AA70" s="2"/>
    </row>
    <row r="71" spans="5:27" x14ac:dyDescent="0.25">
      <c r="E71" s="244"/>
      <c r="F71" s="244"/>
      <c r="G71" s="245"/>
      <c r="H71" s="245"/>
      <c r="I71" s="246"/>
      <c r="J71" s="2"/>
      <c r="K71" s="2"/>
      <c r="L71" s="2"/>
      <c r="M71" s="2"/>
      <c r="N71" s="2"/>
      <c r="O71" s="2"/>
      <c r="P71" s="2"/>
      <c r="Q71" s="2"/>
      <c r="R71" s="2"/>
      <c r="S71" s="2"/>
      <c r="T71" s="2"/>
      <c r="U71" s="2"/>
      <c r="V71" s="2"/>
      <c r="W71" s="2"/>
      <c r="X71" s="2"/>
      <c r="Y71" s="2"/>
      <c r="Z71" s="2"/>
      <c r="AA71" s="2"/>
    </row>
    <row r="72" spans="5:27" x14ac:dyDescent="0.25">
      <c r="E72" s="244"/>
      <c r="F72" s="244"/>
      <c r="G72" s="245"/>
      <c r="H72" s="245"/>
      <c r="I72" s="246"/>
      <c r="J72" s="2"/>
      <c r="K72" s="2"/>
      <c r="L72" s="2"/>
      <c r="M72" s="2"/>
      <c r="N72" s="2"/>
      <c r="O72" s="2"/>
      <c r="P72" s="2"/>
      <c r="Q72" s="2"/>
      <c r="R72" s="2"/>
      <c r="S72" s="2"/>
      <c r="T72" s="2"/>
      <c r="U72" s="2"/>
      <c r="V72" s="2"/>
      <c r="W72" s="2"/>
      <c r="X72" s="2"/>
      <c r="Y72" s="2"/>
      <c r="Z72" s="2"/>
      <c r="AA72" s="2"/>
    </row>
    <row r="73" spans="5:27" x14ac:dyDescent="0.25">
      <c r="E73" s="244"/>
      <c r="F73" s="244"/>
      <c r="G73" s="245"/>
      <c r="H73" s="245"/>
      <c r="I73" s="246"/>
      <c r="J73" s="2"/>
      <c r="K73" s="2"/>
      <c r="L73" s="2"/>
      <c r="M73" s="2"/>
      <c r="N73" s="2"/>
      <c r="O73" s="2"/>
      <c r="P73" s="2"/>
      <c r="Q73" s="2"/>
      <c r="R73" s="2"/>
      <c r="S73" s="2"/>
      <c r="T73" s="2"/>
      <c r="U73" s="2"/>
      <c r="V73" s="2"/>
      <c r="W73" s="2"/>
      <c r="X73" s="2"/>
      <c r="Y73" s="2"/>
      <c r="Z73" s="2"/>
      <c r="AA73" s="2"/>
    </row>
    <row r="74" spans="5:27" x14ac:dyDescent="0.25">
      <c r="E74" s="244"/>
      <c r="F74" s="244"/>
      <c r="G74" s="245"/>
      <c r="H74" s="245"/>
      <c r="I74" s="246"/>
      <c r="J74" s="2"/>
      <c r="K74" s="2"/>
      <c r="L74" s="2"/>
      <c r="M74" s="2"/>
      <c r="N74" s="2"/>
      <c r="O74" s="2"/>
      <c r="P74" s="2"/>
      <c r="Q74" s="2"/>
      <c r="R74" s="2"/>
      <c r="S74" s="2"/>
      <c r="T74" s="2"/>
      <c r="U74" s="2"/>
      <c r="V74" s="2"/>
      <c r="W74" s="2"/>
      <c r="X74" s="2"/>
      <c r="Y74" s="2"/>
      <c r="Z74" s="2"/>
      <c r="AA74" s="2"/>
    </row>
    <row r="75" spans="5:27" x14ac:dyDescent="0.25">
      <c r="E75" s="244"/>
      <c r="F75" s="244"/>
      <c r="G75" s="245"/>
      <c r="H75" s="245"/>
      <c r="I75" s="246"/>
      <c r="J75" s="2"/>
      <c r="K75" s="2"/>
      <c r="L75" s="2"/>
      <c r="M75" s="2"/>
      <c r="N75" s="2"/>
      <c r="O75" s="2"/>
      <c r="P75" s="2"/>
      <c r="Q75" s="2"/>
      <c r="R75" s="2"/>
      <c r="S75" s="2"/>
      <c r="T75" s="2"/>
      <c r="U75" s="2"/>
      <c r="V75" s="2"/>
      <c r="W75" s="2"/>
      <c r="X75" s="2"/>
      <c r="Y75" s="2"/>
      <c r="Z75" s="2"/>
      <c r="AA75" s="2"/>
    </row>
    <row r="76" spans="5:27" x14ac:dyDescent="0.25">
      <c r="E76" s="244"/>
      <c r="F76" s="244"/>
      <c r="G76" s="245"/>
      <c r="H76" s="245"/>
      <c r="I76" s="246"/>
      <c r="J76" s="2"/>
      <c r="K76" s="2"/>
      <c r="L76" s="2"/>
      <c r="M76" s="2"/>
      <c r="N76" s="2"/>
      <c r="O76" s="2"/>
      <c r="P76" s="2"/>
      <c r="Q76" s="2"/>
      <c r="R76" s="2"/>
      <c r="S76" s="2"/>
      <c r="T76" s="2"/>
      <c r="U76" s="2"/>
      <c r="V76" s="2"/>
      <c r="W76" s="2"/>
      <c r="X76" s="2"/>
      <c r="Y76" s="2"/>
      <c r="Z76" s="2"/>
      <c r="AA76" s="2"/>
    </row>
    <row r="77" spans="5:27" x14ac:dyDescent="0.25">
      <c r="E77" s="244"/>
      <c r="F77" s="244"/>
      <c r="G77" s="245"/>
      <c r="H77" s="245"/>
      <c r="I77" s="246"/>
      <c r="J77" s="2"/>
      <c r="K77" s="2"/>
      <c r="L77" s="2"/>
      <c r="M77" s="2"/>
      <c r="N77" s="2"/>
      <c r="O77" s="2"/>
      <c r="P77" s="2"/>
      <c r="Q77" s="2"/>
      <c r="R77" s="2"/>
      <c r="S77" s="2"/>
      <c r="T77" s="2"/>
      <c r="U77" s="2"/>
      <c r="V77" s="2"/>
      <c r="W77" s="2"/>
      <c r="X77" s="2"/>
      <c r="Y77" s="2"/>
      <c r="Z77" s="2"/>
      <c r="AA77" s="2"/>
    </row>
    <row r="78" spans="5:27" x14ac:dyDescent="0.25">
      <c r="E78" s="244"/>
      <c r="F78" s="244"/>
      <c r="G78" s="245"/>
      <c r="H78" s="245"/>
      <c r="I78" s="246"/>
      <c r="J78" s="2"/>
      <c r="K78" s="2"/>
      <c r="L78" s="2"/>
      <c r="M78" s="2"/>
      <c r="N78" s="2"/>
      <c r="O78" s="2"/>
      <c r="P78" s="2"/>
      <c r="Q78" s="2"/>
      <c r="R78" s="2"/>
      <c r="S78" s="2"/>
      <c r="T78" s="2"/>
      <c r="U78" s="2"/>
      <c r="V78" s="2"/>
      <c r="W78" s="2"/>
      <c r="X78" s="2"/>
      <c r="Y78" s="2"/>
      <c r="Z78" s="2"/>
      <c r="AA78" s="2"/>
    </row>
    <row r="79" spans="5:27" x14ac:dyDescent="0.25">
      <c r="E79" s="244"/>
      <c r="F79" s="244"/>
      <c r="G79" s="245"/>
      <c r="H79" s="245"/>
      <c r="I79" s="246"/>
      <c r="J79" s="2"/>
      <c r="K79" s="2"/>
      <c r="L79" s="2"/>
      <c r="M79" s="2"/>
      <c r="N79" s="2"/>
      <c r="O79" s="2"/>
      <c r="P79" s="2"/>
      <c r="Q79" s="2"/>
      <c r="R79" s="2"/>
      <c r="S79" s="2"/>
      <c r="T79" s="2"/>
      <c r="U79" s="2"/>
      <c r="V79" s="2"/>
      <c r="W79" s="2"/>
      <c r="X79" s="2"/>
      <c r="Y79" s="2"/>
      <c r="Z79" s="2"/>
      <c r="AA79" s="2"/>
    </row>
    <row r="80" spans="5:27" x14ac:dyDescent="0.25">
      <c r="E80" s="244"/>
      <c r="F80" s="244"/>
      <c r="G80" s="245"/>
      <c r="H80" s="245"/>
      <c r="I80" s="246"/>
      <c r="J80" s="2"/>
      <c r="K80" s="2"/>
      <c r="L80" s="2"/>
      <c r="M80" s="2"/>
      <c r="N80" s="2"/>
      <c r="O80" s="2"/>
      <c r="P80" s="2"/>
      <c r="Q80" s="2"/>
      <c r="R80" s="2"/>
      <c r="S80" s="2"/>
      <c r="T80" s="2"/>
      <c r="U80" s="2"/>
      <c r="V80" s="2"/>
      <c r="W80" s="2"/>
      <c r="X80" s="2"/>
      <c r="Y80" s="2"/>
      <c r="Z80" s="2"/>
      <c r="AA80" s="2"/>
    </row>
    <row r="81" spans="5:27" x14ac:dyDescent="0.25">
      <c r="E81" s="244"/>
      <c r="F81" s="244"/>
      <c r="G81" s="245"/>
      <c r="H81" s="245"/>
      <c r="I81" s="246"/>
      <c r="J81" s="2"/>
      <c r="K81" s="2"/>
      <c r="L81" s="2"/>
      <c r="M81" s="2"/>
      <c r="N81" s="2"/>
      <c r="O81" s="2"/>
      <c r="P81" s="2"/>
      <c r="Q81" s="2"/>
      <c r="R81" s="2"/>
      <c r="S81" s="2"/>
      <c r="T81" s="2"/>
      <c r="U81" s="2"/>
      <c r="V81" s="2"/>
      <c r="W81" s="2"/>
      <c r="X81" s="2"/>
      <c r="Y81" s="2"/>
      <c r="Z81" s="2"/>
      <c r="AA81" s="2"/>
    </row>
    <row r="82" spans="5:27" x14ac:dyDescent="0.25">
      <c r="E82" s="244"/>
      <c r="F82" s="244"/>
      <c r="G82" s="245"/>
      <c r="H82" s="245"/>
      <c r="I82" s="246"/>
      <c r="J82" s="2"/>
      <c r="K82" s="2"/>
      <c r="L82" s="2"/>
      <c r="M82" s="2"/>
      <c r="N82" s="2"/>
      <c r="O82" s="2"/>
      <c r="P82" s="2"/>
      <c r="Q82" s="2"/>
      <c r="R82" s="2"/>
      <c r="S82" s="2"/>
      <c r="T82" s="2"/>
      <c r="U82" s="2"/>
      <c r="V82" s="2"/>
      <c r="W82" s="2"/>
      <c r="X82" s="2"/>
      <c r="Y82" s="2"/>
      <c r="Z82" s="2"/>
      <c r="AA82" s="2"/>
    </row>
    <row r="83" spans="5:27" x14ac:dyDescent="0.25">
      <c r="E83" s="244"/>
      <c r="F83" s="244"/>
      <c r="G83" s="245"/>
      <c r="H83" s="245"/>
      <c r="I83" s="246"/>
      <c r="J83" s="2"/>
      <c r="K83" s="2"/>
      <c r="L83" s="2"/>
      <c r="M83" s="2"/>
      <c r="N83" s="2"/>
      <c r="O83" s="2"/>
      <c r="P83" s="2"/>
      <c r="Q83" s="2"/>
      <c r="R83" s="2"/>
      <c r="S83" s="2"/>
      <c r="T83" s="2"/>
      <c r="U83" s="2"/>
      <c r="V83" s="2"/>
      <c r="W83" s="2"/>
      <c r="X83" s="2"/>
      <c r="Y83" s="2"/>
      <c r="Z83" s="2"/>
      <c r="AA83" s="2"/>
    </row>
    <row r="84" spans="5:27" x14ac:dyDescent="0.25">
      <c r="E84" s="244"/>
      <c r="F84" s="244"/>
      <c r="G84" s="245"/>
      <c r="H84" s="245"/>
      <c r="I84" s="246"/>
      <c r="J84" s="2"/>
      <c r="K84" s="2"/>
      <c r="L84" s="2"/>
      <c r="M84" s="2"/>
      <c r="N84" s="2"/>
      <c r="O84" s="2"/>
      <c r="P84" s="2"/>
      <c r="Q84" s="2"/>
      <c r="R84" s="2"/>
      <c r="S84" s="2"/>
      <c r="T84" s="2"/>
      <c r="U84" s="2"/>
      <c r="V84" s="2"/>
      <c r="W84" s="2"/>
      <c r="X84" s="2"/>
      <c r="Y84" s="2"/>
      <c r="Z84" s="2"/>
      <c r="AA84" s="2"/>
    </row>
    <row r="85" spans="5:27" x14ac:dyDescent="0.25">
      <c r="E85" s="244"/>
      <c r="F85" s="244"/>
      <c r="G85" s="245"/>
      <c r="H85" s="245"/>
      <c r="I85" s="246"/>
      <c r="J85" s="2"/>
      <c r="K85" s="2"/>
      <c r="L85" s="2"/>
      <c r="M85" s="2"/>
      <c r="N85" s="2"/>
      <c r="O85" s="2"/>
      <c r="P85" s="2"/>
      <c r="Q85" s="2"/>
      <c r="R85" s="2"/>
      <c r="S85" s="2"/>
      <c r="T85" s="2"/>
      <c r="U85" s="2"/>
      <c r="V85" s="2"/>
      <c r="W85" s="2"/>
      <c r="X85" s="2"/>
      <c r="Y85" s="2"/>
      <c r="Z85" s="2"/>
      <c r="AA85" s="2"/>
    </row>
    <row r="86" spans="5:27" x14ac:dyDescent="0.25">
      <c r="E86" s="244"/>
      <c r="F86" s="244"/>
      <c r="G86" s="245"/>
      <c r="H86" s="245"/>
      <c r="I86" s="246"/>
      <c r="J86" s="2"/>
      <c r="K86" s="2"/>
      <c r="L86" s="2"/>
      <c r="M86" s="2"/>
      <c r="N86" s="2"/>
      <c r="O86" s="2"/>
      <c r="P86" s="2"/>
      <c r="Q86" s="2"/>
      <c r="R86" s="2"/>
      <c r="S86" s="2"/>
      <c r="T86" s="2"/>
      <c r="U86" s="2"/>
      <c r="V86" s="2"/>
      <c r="W86" s="2"/>
      <c r="X86" s="2"/>
      <c r="Y86" s="2"/>
      <c r="Z86" s="2"/>
      <c r="AA86" s="2"/>
    </row>
    <row r="87" spans="5:27" x14ac:dyDescent="0.25">
      <c r="E87" s="244"/>
      <c r="F87" s="244"/>
      <c r="G87" s="245"/>
      <c r="H87" s="245"/>
      <c r="I87" s="246"/>
      <c r="J87" s="2"/>
      <c r="K87" s="2"/>
      <c r="L87" s="2"/>
      <c r="M87" s="2"/>
      <c r="N87" s="2"/>
      <c r="O87" s="2"/>
      <c r="P87" s="2"/>
      <c r="Q87" s="2"/>
      <c r="R87" s="2"/>
      <c r="S87" s="2"/>
      <c r="T87" s="2"/>
      <c r="U87" s="2"/>
      <c r="V87" s="2"/>
      <c r="W87" s="2"/>
      <c r="X87" s="2"/>
      <c r="Y87" s="2"/>
      <c r="Z87" s="2"/>
      <c r="AA87" s="2"/>
    </row>
    <row r="88" spans="5:27" x14ac:dyDescent="0.25">
      <c r="E88" s="244"/>
      <c r="F88" s="244"/>
      <c r="G88" s="245"/>
      <c r="H88" s="245"/>
      <c r="I88" s="246"/>
      <c r="J88" s="2"/>
      <c r="K88" s="2"/>
      <c r="L88" s="2"/>
      <c r="M88" s="2"/>
      <c r="N88" s="2"/>
      <c r="O88" s="2"/>
      <c r="P88" s="2"/>
      <c r="Q88" s="2"/>
      <c r="R88" s="2"/>
      <c r="S88" s="2"/>
      <c r="T88" s="2"/>
      <c r="U88" s="2"/>
      <c r="V88" s="2"/>
      <c r="W88" s="2"/>
      <c r="X88" s="2"/>
      <c r="Y88" s="2"/>
      <c r="Z88" s="2"/>
      <c r="AA88" s="2"/>
    </row>
    <row r="89" spans="5:27" x14ac:dyDescent="0.25">
      <c r="E89" s="244"/>
      <c r="F89" s="244"/>
      <c r="G89" s="245"/>
      <c r="H89" s="245"/>
      <c r="I89" s="246"/>
      <c r="J89" s="2"/>
      <c r="K89" s="2"/>
      <c r="L89" s="2"/>
      <c r="M89" s="2"/>
      <c r="N89" s="2"/>
      <c r="O89" s="2"/>
      <c r="P89" s="2"/>
      <c r="Q89" s="2"/>
      <c r="R89" s="2"/>
      <c r="S89" s="2"/>
      <c r="T89" s="2"/>
      <c r="U89" s="2"/>
      <c r="V89" s="2"/>
      <c r="W89" s="2"/>
      <c r="X89" s="2"/>
      <c r="Y89" s="2"/>
      <c r="Z89" s="2"/>
      <c r="AA89" s="2"/>
    </row>
    <row r="90" spans="5:27" x14ac:dyDescent="0.25">
      <c r="E90" s="244"/>
      <c r="F90" s="244"/>
      <c r="G90" s="245"/>
      <c r="H90" s="245"/>
      <c r="I90" s="246"/>
      <c r="J90" s="2"/>
      <c r="K90" s="2"/>
      <c r="L90" s="2"/>
      <c r="M90" s="2"/>
      <c r="N90" s="2"/>
      <c r="O90" s="2"/>
      <c r="P90" s="2"/>
      <c r="Q90" s="2"/>
      <c r="R90" s="2"/>
      <c r="S90" s="2"/>
      <c r="T90" s="2"/>
      <c r="U90" s="2"/>
      <c r="V90" s="2"/>
      <c r="W90" s="2"/>
      <c r="X90" s="2"/>
      <c r="Y90" s="2"/>
      <c r="Z90" s="2"/>
      <c r="AA90" s="2"/>
    </row>
    <row r="91" spans="5:27" x14ac:dyDescent="0.25">
      <c r="E91" s="244"/>
      <c r="F91" s="244"/>
      <c r="G91" s="245"/>
      <c r="H91" s="245"/>
      <c r="I91" s="246"/>
      <c r="J91" s="2"/>
      <c r="K91" s="2"/>
      <c r="L91" s="2"/>
      <c r="M91" s="2"/>
      <c r="N91" s="2"/>
      <c r="O91" s="2"/>
      <c r="P91" s="2"/>
      <c r="Q91" s="2"/>
      <c r="R91" s="2"/>
      <c r="S91" s="2"/>
      <c r="T91" s="2"/>
      <c r="U91" s="2"/>
      <c r="V91" s="2"/>
      <c r="W91" s="2"/>
      <c r="X91" s="2"/>
      <c r="Y91" s="2"/>
      <c r="Z91" s="2"/>
      <c r="AA91" s="2"/>
    </row>
    <row r="92" spans="5:27" x14ac:dyDescent="0.25">
      <c r="E92" s="244"/>
      <c r="F92" s="244"/>
      <c r="G92" s="245"/>
      <c r="H92" s="245"/>
      <c r="I92" s="246"/>
      <c r="J92" s="2"/>
      <c r="K92" s="2"/>
      <c r="L92" s="2"/>
      <c r="M92" s="2"/>
      <c r="N92" s="2"/>
      <c r="O92" s="2"/>
      <c r="P92" s="2"/>
      <c r="Q92" s="2"/>
      <c r="R92" s="2"/>
      <c r="S92" s="2"/>
      <c r="T92" s="2"/>
      <c r="U92" s="2"/>
      <c r="V92" s="2"/>
      <c r="W92" s="2"/>
      <c r="X92" s="2"/>
      <c r="Y92" s="2"/>
      <c r="Z92" s="2"/>
      <c r="AA92" s="2"/>
    </row>
    <row r="93" spans="5:27" x14ac:dyDescent="0.25">
      <c r="E93" s="244"/>
      <c r="F93" s="244"/>
      <c r="G93" s="245"/>
      <c r="H93" s="245"/>
      <c r="I93" s="246"/>
      <c r="J93" s="2"/>
      <c r="K93" s="2"/>
      <c r="L93" s="2"/>
      <c r="M93" s="2"/>
      <c r="N93" s="2"/>
      <c r="O93" s="2"/>
      <c r="P93" s="2"/>
      <c r="Q93" s="2"/>
      <c r="R93" s="2"/>
      <c r="S93" s="2"/>
      <c r="T93" s="2"/>
      <c r="U93" s="2"/>
      <c r="V93" s="2"/>
      <c r="W93" s="2"/>
      <c r="X93" s="2"/>
      <c r="Y93" s="2"/>
      <c r="Z93" s="2"/>
      <c r="AA93" s="2"/>
    </row>
    <row r="94" spans="5:27" x14ac:dyDescent="0.25">
      <c r="E94" s="244"/>
      <c r="F94" s="244"/>
      <c r="G94" s="245"/>
      <c r="H94" s="245"/>
      <c r="I94" s="246"/>
      <c r="J94" s="2"/>
      <c r="K94" s="2"/>
      <c r="L94" s="2"/>
      <c r="M94" s="2"/>
      <c r="N94" s="2"/>
      <c r="O94" s="2"/>
      <c r="P94" s="2"/>
      <c r="Q94" s="2"/>
      <c r="R94" s="2"/>
      <c r="S94" s="2"/>
      <c r="T94" s="2"/>
      <c r="U94" s="2"/>
      <c r="V94" s="2"/>
      <c r="W94" s="2"/>
      <c r="X94" s="2"/>
      <c r="Y94" s="2"/>
      <c r="Z94" s="2"/>
      <c r="AA94" s="2"/>
    </row>
    <row r="95" spans="5:27" x14ac:dyDescent="0.25">
      <c r="E95" s="244"/>
      <c r="F95" s="244"/>
      <c r="G95" s="245"/>
      <c r="H95" s="245"/>
      <c r="I95" s="246"/>
      <c r="J95" s="2"/>
      <c r="K95" s="2"/>
      <c r="L95" s="2"/>
      <c r="M95" s="2"/>
      <c r="N95" s="2"/>
      <c r="O95" s="2"/>
      <c r="P95" s="2"/>
      <c r="Q95" s="2"/>
      <c r="R95" s="2"/>
      <c r="S95" s="2"/>
      <c r="T95" s="2"/>
      <c r="U95" s="2"/>
      <c r="V95" s="2"/>
      <c r="W95" s="2"/>
      <c r="X95" s="2"/>
      <c r="Y95" s="2"/>
      <c r="Z95" s="2"/>
      <c r="AA95" s="2"/>
    </row>
    <row r="96" spans="5:27" x14ac:dyDescent="0.25">
      <c r="E96" s="244"/>
      <c r="F96" s="244"/>
      <c r="G96" s="245"/>
      <c r="H96" s="245"/>
      <c r="I96" s="246"/>
      <c r="J96" s="2"/>
      <c r="K96" s="2"/>
      <c r="L96" s="2"/>
      <c r="M96" s="2"/>
      <c r="N96" s="2"/>
      <c r="O96" s="2"/>
      <c r="P96" s="2"/>
      <c r="Q96" s="2"/>
      <c r="R96" s="2"/>
      <c r="S96" s="2"/>
      <c r="T96" s="2"/>
      <c r="U96" s="2"/>
      <c r="V96" s="2"/>
      <c r="W96" s="2"/>
      <c r="X96" s="2"/>
      <c r="Y96" s="2"/>
      <c r="Z96" s="2"/>
      <c r="AA96" s="2"/>
    </row>
    <row r="97" spans="5:27" x14ac:dyDescent="0.25">
      <c r="E97" s="244"/>
      <c r="F97" s="244"/>
      <c r="G97" s="245"/>
      <c r="H97" s="245"/>
      <c r="I97" s="246"/>
      <c r="J97" s="2"/>
      <c r="K97" s="2"/>
      <c r="L97" s="2"/>
      <c r="M97" s="2"/>
      <c r="N97" s="2"/>
      <c r="O97" s="2"/>
      <c r="P97" s="2"/>
      <c r="Q97" s="2"/>
      <c r="R97" s="2"/>
      <c r="S97" s="2"/>
      <c r="T97" s="2"/>
      <c r="U97" s="2"/>
      <c r="V97" s="2"/>
      <c r="W97" s="2"/>
      <c r="X97" s="2"/>
      <c r="Y97" s="2"/>
      <c r="Z97" s="2"/>
      <c r="AA97" s="2"/>
    </row>
    <row r="98" spans="5:27" x14ac:dyDescent="0.25">
      <c r="E98" s="244"/>
      <c r="F98" s="244"/>
      <c r="G98" s="245"/>
      <c r="H98" s="245"/>
      <c r="I98" s="246"/>
      <c r="J98" s="2"/>
      <c r="K98" s="2"/>
      <c r="L98" s="2"/>
      <c r="M98" s="2"/>
      <c r="N98" s="2"/>
      <c r="O98" s="2"/>
      <c r="P98" s="2"/>
      <c r="Q98" s="2"/>
      <c r="R98" s="2"/>
      <c r="S98" s="2"/>
      <c r="T98" s="2"/>
      <c r="U98" s="2"/>
      <c r="V98" s="2"/>
      <c r="W98" s="2"/>
      <c r="X98" s="2"/>
      <c r="Y98" s="2"/>
      <c r="Z98" s="2"/>
      <c r="AA98" s="2"/>
    </row>
    <row r="99" spans="5:27" x14ac:dyDescent="0.25">
      <c r="E99" s="244"/>
      <c r="F99" s="244"/>
      <c r="G99" s="245"/>
      <c r="H99" s="245"/>
      <c r="I99" s="246"/>
      <c r="J99" s="2"/>
      <c r="K99" s="2"/>
      <c r="L99" s="2"/>
      <c r="M99" s="2"/>
      <c r="N99" s="2"/>
      <c r="O99" s="2"/>
      <c r="P99" s="2"/>
      <c r="Q99" s="2"/>
      <c r="R99" s="2"/>
      <c r="S99" s="2"/>
      <c r="T99" s="2"/>
      <c r="U99" s="2"/>
      <c r="V99" s="2"/>
      <c r="W99" s="2"/>
      <c r="X99" s="2"/>
      <c r="Y99" s="2"/>
      <c r="Z99" s="2"/>
      <c r="AA99" s="2"/>
    </row>
    <row r="100" spans="5:27" x14ac:dyDescent="0.25">
      <c r="E100" s="244"/>
      <c r="F100" s="244"/>
      <c r="G100" s="245"/>
      <c r="H100" s="245"/>
      <c r="I100" s="246"/>
      <c r="J100" s="2"/>
      <c r="K100" s="2"/>
      <c r="L100" s="2"/>
      <c r="M100" s="2"/>
      <c r="N100" s="2"/>
      <c r="O100" s="2"/>
      <c r="P100" s="2"/>
      <c r="Q100" s="2"/>
      <c r="R100" s="2"/>
      <c r="S100" s="2"/>
      <c r="T100" s="2"/>
      <c r="U100" s="2"/>
      <c r="V100" s="2"/>
      <c r="W100" s="2"/>
      <c r="X100" s="2"/>
      <c r="Y100" s="2"/>
      <c r="Z100" s="2"/>
      <c r="AA100" s="2"/>
    </row>
    <row r="101" spans="5:27" x14ac:dyDescent="0.25">
      <c r="E101" s="244"/>
      <c r="F101" s="244"/>
      <c r="G101" s="245"/>
      <c r="H101" s="245"/>
      <c r="I101" s="246"/>
      <c r="J101" s="2"/>
      <c r="K101" s="2"/>
      <c r="L101" s="2"/>
      <c r="M101" s="2"/>
      <c r="N101" s="2"/>
      <c r="O101" s="2"/>
      <c r="P101" s="2"/>
      <c r="Q101" s="2"/>
      <c r="R101" s="2"/>
      <c r="S101" s="2"/>
      <c r="T101" s="2"/>
      <c r="U101" s="2"/>
      <c r="V101" s="2"/>
      <c r="W101" s="2"/>
      <c r="X101" s="2"/>
      <c r="Y101" s="2"/>
      <c r="Z101" s="2"/>
      <c r="AA101" s="2"/>
    </row>
    <row r="102" spans="5:27" x14ac:dyDescent="0.25">
      <c r="E102" s="244"/>
      <c r="F102" s="244"/>
      <c r="G102" s="245"/>
      <c r="H102" s="245"/>
      <c r="I102" s="246"/>
      <c r="J102" s="2"/>
      <c r="K102" s="2"/>
      <c r="L102" s="2"/>
      <c r="M102" s="2"/>
      <c r="N102" s="2"/>
      <c r="O102" s="2"/>
      <c r="P102" s="2"/>
      <c r="Q102" s="2"/>
      <c r="R102" s="2"/>
      <c r="S102" s="2"/>
      <c r="T102" s="2"/>
      <c r="U102" s="2"/>
      <c r="V102" s="2"/>
      <c r="W102" s="2"/>
      <c r="X102" s="2"/>
      <c r="Y102" s="2"/>
      <c r="Z102" s="2"/>
      <c r="AA102" s="2"/>
    </row>
    <row r="103" spans="5:27" x14ac:dyDescent="0.25">
      <c r="E103" s="244"/>
      <c r="F103" s="244"/>
      <c r="G103" s="245"/>
      <c r="H103" s="245"/>
      <c r="I103" s="246"/>
      <c r="J103" s="2"/>
      <c r="K103" s="2"/>
      <c r="L103" s="2"/>
      <c r="M103" s="2"/>
      <c r="N103" s="2"/>
      <c r="O103" s="2"/>
      <c r="P103" s="2"/>
      <c r="Q103" s="2"/>
      <c r="R103" s="2"/>
      <c r="S103" s="2"/>
      <c r="T103" s="2"/>
      <c r="U103" s="2"/>
      <c r="V103" s="2"/>
      <c r="W103" s="2"/>
      <c r="X103" s="2"/>
      <c r="Y103" s="2"/>
      <c r="Z103" s="2"/>
      <c r="AA103" s="2"/>
    </row>
    <row r="104" spans="5:27" x14ac:dyDescent="0.25">
      <c r="E104" s="244"/>
      <c r="F104" s="244"/>
      <c r="G104" s="245"/>
      <c r="H104" s="245"/>
      <c r="I104" s="246"/>
      <c r="J104" s="2"/>
      <c r="K104" s="2"/>
      <c r="L104" s="2"/>
      <c r="M104" s="2"/>
      <c r="N104" s="2"/>
      <c r="O104" s="2"/>
      <c r="P104" s="2"/>
      <c r="Q104" s="2"/>
      <c r="R104" s="2"/>
      <c r="S104" s="2"/>
      <c r="T104" s="2"/>
      <c r="U104" s="2"/>
      <c r="V104" s="2"/>
      <c r="W104" s="2"/>
      <c r="X104" s="2"/>
      <c r="Y104" s="2"/>
      <c r="Z104" s="2"/>
      <c r="AA104" s="2"/>
    </row>
    <row r="105" spans="5:27" x14ac:dyDescent="0.25">
      <c r="E105" s="244"/>
      <c r="F105" s="244"/>
      <c r="G105" s="245"/>
      <c r="H105" s="245"/>
      <c r="I105" s="246"/>
      <c r="J105" s="2"/>
      <c r="K105" s="2"/>
      <c r="L105" s="2"/>
      <c r="M105" s="2"/>
      <c r="N105" s="2"/>
      <c r="O105" s="2"/>
      <c r="P105" s="2"/>
      <c r="Q105" s="2"/>
      <c r="R105" s="2"/>
      <c r="S105" s="2"/>
      <c r="T105" s="2"/>
      <c r="U105" s="2"/>
      <c r="V105" s="2"/>
      <c r="W105" s="2"/>
      <c r="X105" s="2"/>
      <c r="Y105" s="2"/>
      <c r="Z105" s="2"/>
      <c r="AA105" s="2"/>
    </row>
    <row r="106" spans="5:27" x14ac:dyDescent="0.25">
      <c r="E106" s="244"/>
      <c r="F106" s="244"/>
      <c r="G106" s="245"/>
      <c r="H106" s="245"/>
      <c r="I106" s="246"/>
      <c r="J106" s="2"/>
      <c r="K106" s="2"/>
      <c r="L106" s="2"/>
      <c r="M106" s="2"/>
      <c r="N106" s="2"/>
      <c r="O106" s="2"/>
      <c r="P106" s="2"/>
      <c r="Q106" s="2"/>
      <c r="R106" s="2"/>
      <c r="S106" s="2"/>
      <c r="T106" s="2"/>
      <c r="U106" s="2"/>
      <c r="V106" s="2"/>
      <c r="W106" s="2"/>
      <c r="X106" s="2"/>
      <c r="Y106" s="2"/>
      <c r="Z106" s="2"/>
      <c r="AA106" s="2"/>
    </row>
    <row r="107" spans="5:27" x14ac:dyDescent="0.25">
      <c r="E107" s="244"/>
      <c r="F107" s="244"/>
      <c r="G107" s="245"/>
      <c r="H107" s="245"/>
      <c r="I107" s="246"/>
      <c r="J107" s="2"/>
      <c r="K107" s="2"/>
      <c r="L107" s="2"/>
      <c r="M107" s="2"/>
      <c r="N107" s="2"/>
      <c r="O107" s="2"/>
      <c r="P107" s="2"/>
      <c r="Q107" s="2"/>
      <c r="R107" s="2"/>
      <c r="S107" s="2"/>
      <c r="T107" s="2"/>
      <c r="U107" s="2"/>
      <c r="V107" s="2"/>
      <c r="W107" s="2"/>
      <c r="X107" s="2"/>
      <c r="Y107" s="2"/>
      <c r="Z107" s="2"/>
      <c r="AA107" s="2"/>
    </row>
    <row r="108" spans="5:27" x14ac:dyDescent="0.25">
      <c r="E108" s="244"/>
      <c r="F108" s="244"/>
      <c r="G108" s="245"/>
      <c r="H108" s="245"/>
      <c r="I108" s="246"/>
      <c r="J108" s="2"/>
      <c r="K108" s="2"/>
      <c r="L108" s="2"/>
      <c r="M108" s="2"/>
      <c r="N108" s="2"/>
      <c r="O108" s="2"/>
      <c r="P108" s="2"/>
      <c r="Q108" s="2"/>
      <c r="R108" s="2"/>
      <c r="S108" s="2"/>
      <c r="T108" s="2"/>
      <c r="U108" s="2"/>
      <c r="V108" s="2"/>
      <c r="W108" s="2"/>
      <c r="X108" s="2"/>
      <c r="Y108" s="2"/>
      <c r="Z108" s="2"/>
      <c r="AA108" s="2"/>
    </row>
    <row r="109" spans="5:27" x14ac:dyDescent="0.25">
      <c r="E109" s="244"/>
      <c r="F109" s="244"/>
      <c r="G109" s="245"/>
      <c r="H109" s="245"/>
      <c r="I109" s="246"/>
      <c r="J109" s="2"/>
      <c r="K109" s="2"/>
      <c r="L109" s="2"/>
      <c r="M109" s="2"/>
      <c r="N109" s="2"/>
      <c r="O109" s="2"/>
      <c r="P109" s="2"/>
      <c r="Q109" s="2"/>
      <c r="R109" s="2"/>
      <c r="S109" s="2"/>
      <c r="T109" s="2"/>
      <c r="U109" s="2"/>
      <c r="V109" s="2"/>
      <c r="W109" s="2"/>
      <c r="X109" s="2"/>
      <c r="Y109" s="2"/>
      <c r="Z109" s="2"/>
      <c r="AA109" s="2"/>
    </row>
    <row r="110" spans="5:27" x14ac:dyDescent="0.25">
      <c r="E110" s="244"/>
      <c r="F110" s="244"/>
      <c r="G110" s="245"/>
      <c r="H110" s="245"/>
      <c r="I110" s="246"/>
      <c r="J110" s="2"/>
      <c r="K110" s="2"/>
      <c r="L110" s="2"/>
      <c r="M110" s="2"/>
      <c r="N110" s="2"/>
      <c r="O110" s="2"/>
      <c r="P110" s="2"/>
      <c r="Q110" s="2"/>
      <c r="R110" s="2"/>
      <c r="S110" s="2"/>
      <c r="T110" s="2"/>
      <c r="U110" s="2"/>
      <c r="V110" s="2"/>
      <c r="W110" s="2"/>
      <c r="X110" s="2"/>
      <c r="Y110" s="2"/>
      <c r="Z110" s="2"/>
      <c r="AA110" s="2"/>
    </row>
    <row r="111" spans="5:27" x14ac:dyDescent="0.25">
      <c r="E111" s="244"/>
      <c r="F111" s="244"/>
      <c r="G111" s="245"/>
      <c r="H111" s="245"/>
      <c r="I111" s="246"/>
      <c r="J111" s="2"/>
      <c r="K111" s="2"/>
      <c r="L111" s="2"/>
      <c r="M111" s="2"/>
      <c r="N111" s="2"/>
      <c r="O111" s="2"/>
      <c r="P111" s="2"/>
      <c r="Q111" s="2"/>
      <c r="R111" s="2"/>
      <c r="S111" s="2"/>
      <c r="T111" s="2"/>
      <c r="U111" s="2"/>
      <c r="V111" s="2"/>
      <c r="W111" s="2"/>
      <c r="X111" s="2"/>
      <c r="Y111" s="2"/>
      <c r="Z111" s="2"/>
      <c r="AA111" s="2"/>
    </row>
    <row r="112" spans="5:27" x14ac:dyDescent="0.25">
      <c r="E112" s="244"/>
      <c r="F112" s="244"/>
      <c r="G112" s="245"/>
      <c r="H112" s="245"/>
      <c r="I112" s="246"/>
      <c r="J112" s="2"/>
      <c r="K112" s="2"/>
      <c r="L112" s="2"/>
      <c r="M112" s="2"/>
      <c r="N112" s="2"/>
      <c r="O112" s="2"/>
      <c r="P112" s="2"/>
      <c r="Q112" s="2"/>
      <c r="R112" s="2"/>
      <c r="S112" s="2"/>
      <c r="T112" s="2"/>
      <c r="U112" s="2"/>
      <c r="V112" s="2"/>
      <c r="W112" s="2"/>
      <c r="X112" s="2"/>
      <c r="Y112" s="2"/>
      <c r="Z112" s="2"/>
      <c r="AA112" s="2"/>
    </row>
    <row r="113" spans="5:27" x14ac:dyDescent="0.25">
      <c r="E113" s="244"/>
      <c r="F113" s="244"/>
      <c r="G113" s="245"/>
      <c r="H113" s="245"/>
      <c r="I113" s="246"/>
      <c r="J113" s="2"/>
      <c r="K113" s="2"/>
      <c r="L113" s="2"/>
      <c r="M113" s="2"/>
      <c r="N113" s="2"/>
      <c r="O113" s="2"/>
      <c r="P113" s="2"/>
      <c r="Q113" s="2"/>
      <c r="R113" s="2"/>
      <c r="S113" s="2"/>
      <c r="T113" s="2"/>
      <c r="U113" s="2"/>
      <c r="V113" s="2"/>
      <c r="W113" s="2"/>
      <c r="X113" s="2"/>
      <c r="Y113" s="2"/>
      <c r="Z113" s="2"/>
      <c r="AA113" s="2"/>
    </row>
    <row r="114" spans="5:27" x14ac:dyDescent="0.25">
      <c r="E114" s="244"/>
      <c r="F114" s="244"/>
      <c r="G114" s="245"/>
      <c r="H114" s="245"/>
      <c r="I114" s="246"/>
      <c r="J114" s="2"/>
      <c r="K114" s="2"/>
      <c r="L114" s="2"/>
      <c r="M114" s="2"/>
      <c r="N114" s="2"/>
      <c r="O114" s="2"/>
      <c r="P114" s="2"/>
      <c r="Q114" s="2"/>
      <c r="R114" s="2"/>
      <c r="S114" s="2"/>
      <c r="T114" s="2"/>
      <c r="U114" s="2"/>
      <c r="V114" s="2"/>
      <c r="W114" s="2"/>
      <c r="X114" s="2"/>
      <c r="Y114" s="2"/>
      <c r="Z114" s="2"/>
      <c r="AA114" s="2"/>
    </row>
    <row r="115" spans="5:27" x14ac:dyDescent="0.25">
      <c r="E115" s="244"/>
      <c r="F115" s="244"/>
      <c r="G115" s="245"/>
      <c r="H115" s="245"/>
      <c r="I115" s="246"/>
      <c r="J115" s="2"/>
      <c r="K115" s="2"/>
      <c r="L115" s="2"/>
      <c r="M115" s="2"/>
      <c r="N115" s="2"/>
      <c r="O115" s="2"/>
      <c r="P115" s="2"/>
      <c r="Q115" s="2"/>
      <c r="R115" s="2"/>
      <c r="S115" s="2"/>
      <c r="T115" s="2"/>
      <c r="U115" s="2"/>
      <c r="V115" s="2"/>
      <c r="W115" s="2"/>
      <c r="X115" s="2"/>
      <c r="Y115" s="2"/>
      <c r="Z115" s="2"/>
      <c r="AA115" s="2"/>
    </row>
    <row r="116" spans="5:27" x14ac:dyDescent="0.25">
      <c r="E116" s="244"/>
      <c r="F116" s="244"/>
      <c r="G116" s="245"/>
      <c r="H116" s="245"/>
      <c r="I116" s="246"/>
      <c r="J116" s="2"/>
      <c r="K116" s="2"/>
      <c r="L116" s="2"/>
      <c r="M116" s="2"/>
      <c r="N116" s="2"/>
      <c r="O116" s="2"/>
      <c r="P116" s="2"/>
      <c r="Q116" s="2"/>
      <c r="R116" s="2"/>
      <c r="S116" s="2"/>
      <c r="T116" s="2"/>
      <c r="U116" s="2"/>
      <c r="V116" s="2"/>
      <c r="W116" s="2"/>
      <c r="X116" s="2"/>
      <c r="Y116" s="2"/>
      <c r="Z116" s="2"/>
      <c r="AA116" s="2"/>
    </row>
    <row r="117" spans="5:27" x14ac:dyDescent="0.25">
      <c r="E117" s="244"/>
      <c r="F117" s="244"/>
      <c r="G117" s="245"/>
      <c r="H117" s="245"/>
      <c r="I117" s="246"/>
      <c r="J117" s="2"/>
      <c r="K117" s="2"/>
      <c r="L117" s="2"/>
      <c r="M117" s="2"/>
      <c r="N117" s="2"/>
      <c r="O117" s="2"/>
      <c r="P117" s="2"/>
      <c r="Q117" s="2"/>
      <c r="R117" s="2"/>
      <c r="S117" s="2"/>
      <c r="T117" s="2"/>
      <c r="U117" s="2"/>
      <c r="V117" s="2"/>
      <c r="W117" s="2"/>
      <c r="X117" s="2"/>
      <c r="Y117" s="2"/>
      <c r="Z117" s="2"/>
      <c r="AA117" s="2"/>
    </row>
    <row r="118" spans="5:27" x14ac:dyDescent="0.25">
      <c r="E118" s="244"/>
      <c r="F118" s="244"/>
      <c r="G118" s="245"/>
      <c r="H118" s="245"/>
      <c r="I118" s="246"/>
      <c r="J118" s="2"/>
      <c r="K118" s="2"/>
      <c r="L118" s="2"/>
      <c r="M118" s="2"/>
      <c r="N118" s="2"/>
      <c r="O118" s="2"/>
      <c r="P118" s="2"/>
      <c r="Q118" s="2"/>
      <c r="R118" s="2"/>
      <c r="S118" s="2"/>
      <c r="T118" s="2"/>
      <c r="U118" s="2"/>
      <c r="V118" s="2"/>
      <c r="W118" s="2"/>
      <c r="X118" s="2"/>
      <c r="Y118" s="2"/>
      <c r="Z118" s="2"/>
      <c r="AA118" s="2"/>
    </row>
    <row r="119" spans="5:27" x14ac:dyDescent="0.25">
      <c r="E119" s="244"/>
      <c r="F119" s="244"/>
      <c r="G119" s="245"/>
      <c r="H119" s="245"/>
      <c r="I119" s="246"/>
      <c r="J119" s="2"/>
      <c r="K119" s="2"/>
      <c r="L119" s="2"/>
      <c r="M119" s="2"/>
      <c r="N119" s="2"/>
      <c r="O119" s="2"/>
      <c r="P119" s="2"/>
      <c r="Q119" s="2"/>
      <c r="R119" s="2"/>
      <c r="S119" s="2"/>
      <c r="T119" s="2"/>
      <c r="U119" s="2"/>
      <c r="V119" s="2"/>
      <c r="W119" s="2"/>
      <c r="X119" s="2"/>
      <c r="Y119" s="2"/>
      <c r="Z119" s="2"/>
      <c r="AA119" s="2"/>
    </row>
    <row r="120" spans="5:27" x14ac:dyDescent="0.25">
      <c r="E120" s="244"/>
      <c r="F120" s="244"/>
      <c r="G120" s="245"/>
      <c r="H120" s="245"/>
      <c r="I120" s="246"/>
      <c r="J120" s="2"/>
      <c r="K120" s="2"/>
      <c r="L120" s="2"/>
      <c r="M120" s="2"/>
      <c r="N120" s="2"/>
      <c r="O120" s="2"/>
      <c r="P120" s="2"/>
      <c r="Q120" s="2"/>
      <c r="R120" s="2"/>
      <c r="S120" s="2"/>
      <c r="T120" s="2"/>
      <c r="U120" s="2"/>
      <c r="V120" s="2"/>
      <c r="W120" s="2"/>
      <c r="X120" s="2"/>
      <c r="Y120" s="2"/>
      <c r="Z120" s="2"/>
      <c r="AA120" s="2"/>
    </row>
    <row r="121" spans="5:27" x14ac:dyDescent="0.25">
      <c r="E121" s="244"/>
      <c r="F121" s="244"/>
      <c r="G121" s="245"/>
      <c r="H121" s="245"/>
      <c r="I121" s="246"/>
      <c r="J121" s="2"/>
      <c r="K121" s="2"/>
      <c r="L121" s="2"/>
      <c r="M121" s="2"/>
      <c r="N121" s="2"/>
      <c r="O121" s="2"/>
      <c r="P121" s="2"/>
      <c r="Q121" s="2"/>
      <c r="R121" s="2"/>
      <c r="S121" s="2"/>
      <c r="T121" s="2"/>
      <c r="U121" s="2"/>
      <c r="V121" s="2"/>
      <c r="W121" s="2"/>
      <c r="X121" s="2"/>
      <c r="Y121" s="2"/>
      <c r="Z121" s="2"/>
      <c r="AA121" s="2"/>
    </row>
    <row r="122" spans="5:27" x14ac:dyDescent="0.25">
      <c r="E122" s="244"/>
      <c r="F122" s="244"/>
      <c r="G122" s="245"/>
      <c r="H122" s="245"/>
      <c r="I122" s="246"/>
      <c r="J122" s="2"/>
      <c r="K122" s="2"/>
      <c r="L122" s="2"/>
      <c r="M122" s="2"/>
      <c r="N122" s="2"/>
      <c r="O122" s="2"/>
      <c r="P122" s="2"/>
      <c r="Q122" s="2"/>
      <c r="R122" s="2"/>
      <c r="S122" s="2"/>
      <c r="T122" s="2"/>
      <c r="U122" s="2"/>
      <c r="V122" s="2"/>
      <c r="W122" s="2"/>
      <c r="X122" s="2"/>
      <c r="Y122" s="2"/>
      <c r="Z122" s="2"/>
      <c r="AA122" s="2"/>
    </row>
  </sheetData>
  <sheetProtection formatCells="0" formatColumns="0" formatRows="0" insertColumns="0" insertRows="0" insertHyperlinks="0" deleteColumns="0" deleteRows="0" sort="0" autoFilter="0" pivotTables="0"/>
  <customSheetViews>
    <customSheetView guid="{29263BE8-5F92-4B88-9012-AAC435C2C762}">
      <selection activeCell="D7" sqref="D7"/>
      <pageMargins left="0.19685039370078741" right="0.19685039370078741" top="0.35433070866141736" bottom="0.15748031496062992" header="0.11811023622047245" footer="0.11811023622047245"/>
      <printOptions horizontalCentered="1"/>
      <pageSetup paperSize="9" scale="82" orientation="landscape" r:id="rId1"/>
    </customSheetView>
  </customSheetViews>
  <mergeCells count="3">
    <mergeCell ref="A30:I30"/>
    <mergeCell ref="A1:F1"/>
    <mergeCell ref="A31:I31"/>
  </mergeCells>
  <printOptions horizontalCentered="1"/>
  <pageMargins left="0.19685039370078741" right="0.19685039370078741" top="0.35433070866141736" bottom="0.15748031496062992" header="0.11811023622047245" footer="0.11811023622047245"/>
  <pageSetup paperSize="9" scale="82" orientation="portrait" r:id="rId2"/>
  <drawing r:id="rId3"/>
  <extLst>
    <ext xmlns:x14="http://schemas.microsoft.com/office/spreadsheetml/2009/9/main" uri="{CCE6A557-97BC-4b89-ADB6-D9C93CAAB3DF}">
      <x14:dataValidations xmlns:xm="http://schemas.microsoft.com/office/excel/2006/main" count="22">
        <x14:dataValidation type="list" allowBlank="1" showInputMessage="1" showErrorMessage="1">
          <x14:formula1>
            <xm:f>Фунд.!$A$2:$A$11</xm:f>
          </x14:formula1>
          <xm:sqref>H3</xm:sqref>
        </x14:dataValidation>
        <x14:dataValidation type="list" allowBlank="1" showInputMessage="1" showErrorMessage="1">
          <x14:formula1>
            <xm:f>Коробка!$M$4:$M$147</xm:f>
          </x14:formula1>
          <xm:sqref>H4</xm:sqref>
        </x14:dataValidation>
        <x14:dataValidation type="list" allowBlank="1" showInputMessage="1" showErrorMessage="1">
          <x14:formula1>
            <xm:f>Кровля!$A$2:$A$4</xm:f>
          </x14:formula1>
          <xm:sqref>H5</xm:sqref>
        </x14:dataValidation>
        <x14:dataValidation type="list" allowBlank="1" showInputMessage="1" showErrorMessage="1">
          <x14:formula1>
            <xm:f>'Двери,ворота'!$A$16:$A$17</xm:f>
          </x14:formula1>
          <xm:sqref>H6</xm:sqref>
        </x14:dataValidation>
        <x14:dataValidation type="list" allowBlank="1" showInputMessage="1" showErrorMessage="1">
          <x14:formula1>
            <xm:f>Окна!$A$8:$A$9</xm:f>
          </x14:formula1>
          <xm:sqref>H7</xm:sqref>
        </x14:dataValidation>
        <x14:dataValidation type="list" allowBlank="1" showInputMessage="1" showErrorMessage="1">
          <x14:formula1>
            <xm:f>Перегородки!$A$8:$A$11</xm:f>
          </x14:formula1>
          <xm:sqref>H8</xm:sqref>
        </x14:dataValidation>
        <x14:dataValidation type="list" allowBlank="1" showInputMessage="1" showErrorMessage="1">
          <x14:formula1>
            <xm:f>Техника!$A$3:$A$5</xm:f>
          </x14:formula1>
          <xm:sqref>H13</xm:sqref>
        </x14:dataValidation>
        <x14:dataValidation type="list" allowBlank="1" showInputMessage="1" showErrorMessage="1">
          <x14:formula1>
            <xm:f>ЭОМ!$A$10:$A$13</xm:f>
          </x14:formula1>
          <xm:sqref>H15</xm:sqref>
        </x14:dataValidation>
        <x14:dataValidation type="list" allowBlank="1" showInputMessage="1" showErrorMessage="1">
          <x14:formula1>
            <xm:f>ВиК!$A$10:$A$13</xm:f>
          </x14:formula1>
          <xm:sqref>H16</xm:sqref>
        </x14:dataValidation>
        <x14:dataValidation type="list" allowBlank="1" showInputMessage="1" showErrorMessage="1">
          <x14:formula1>
            <xm:f>ОиВ!$A$18:$A$23</xm:f>
          </x14:formula1>
          <xm:sqref>H17</xm:sqref>
        </x14:dataValidation>
        <x14:dataValidation type="list" allowBlank="1" showInputMessage="1" showErrorMessage="1">
          <x14:formula1>
            <xm:f>АПС!$A$10:$A$13</xm:f>
          </x14:formula1>
          <xm:sqref>H18</xm:sqref>
        </x14:dataValidation>
        <x14:dataValidation type="list" allowBlank="1" showInputMessage="1" showErrorMessage="1">
          <x14:formula1>
            <xm:f>ОПС!$A$8:$A$11</xm:f>
          </x14:formula1>
          <xm:sqref>H19</xm:sqref>
        </x14:dataValidation>
        <x14:dataValidation type="list" allowBlank="1" showInputMessage="1" showErrorMessage="1">
          <x14:formula1>
            <xm:f>СКУД!$A$8:$A$11</xm:f>
          </x14:formula1>
          <xm:sqref>H20</xm:sqref>
        </x14:dataValidation>
        <x14:dataValidation type="list" allowBlank="1" showInputMessage="1" showErrorMessage="1">
          <x14:formula1>
            <xm:f>СКС!$A$8:$A$11</xm:f>
          </x14:formula1>
          <xm:sqref>H21</xm:sqref>
        </x14:dataValidation>
        <x14:dataValidation type="list" allowBlank="1" showInputMessage="1" showErrorMessage="1">
          <x14:formula1>
            <xm:f>ДУ!$A$8:$A$11</xm:f>
          </x14:formula1>
          <xm:sqref>H22</xm:sqref>
        </x14:dataValidation>
        <x14:dataValidation type="list" allowBlank="1" showInputMessage="1" showErrorMessage="1">
          <x14:formula1>
            <xm:f>Проект!$A$2:$A$9</xm:f>
          </x14:formula1>
          <xm:sqref>H24</xm:sqref>
        </x14:dataValidation>
        <x14:dataValidation type="list" allowBlank="1" showInputMessage="1" showErrorMessage="1">
          <x14:formula1>
            <xm:f>Лестн.крыльца!$A$8:$A$9</xm:f>
          </x14:formula1>
          <xm:sqref>H12</xm:sqref>
        </x14:dataValidation>
        <x14:dataValidation type="list" allowBlank="1" showInputMessage="1" showErrorMessage="1">
          <x14:formula1>
            <xm:f>Доп.компл.!$A$329:$A$330</xm:f>
          </x14:formula1>
          <xm:sqref>H25</xm:sqref>
        </x14:dataValidation>
        <x14:dataValidation type="list" allowBlank="1" showInputMessage="1" showErrorMessage="1">
          <x14:formula1>
            <xm:f>Мебель!$A$22:$A$23</xm:f>
          </x14:formula1>
          <xm:sqref>H26</xm:sqref>
        </x14:dataValidation>
        <x14:dataValidation type="list" allowBlank="1" showInputMessage="1" showErrorMessage="1">
          <x14:formula1>
            <xm:f>'Отделка стен'!$A$2:$A$9</xm:f>
          </x14:formula1>
          <xm:sqref>H9</xm:sqref>
        </x14:dataValidation>
        <x14:dataValidation type="list" allowBlank="1" showInputMessage="1" showErrorMessage="1">
          <x14:formula1>
            <xm:f>'Отделка пола'!$A$2:$A$9</xm:f>
          </x14:formula1>
          <xm:sqref>H10</xm:sqref>
        </x14:dataValidation>
        <x14:dataValidation type="list" allowBlank="1" showInputMessage="1" showErrorMessage="1">
          <x14:formula1>
            <xm:f>'Отделка потолка'!$A$2:$A$7</xm:f>
          </x14:formula1>
          <xm:sqref>H11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0"/>
  <dimension ref="A1:E20"/>
  <sheetViews>
    <sheetView workbookViewId="0">
      <selection activeCell="C18" sqref="C18"/>
    </sheetView>
  </sheetViews>
  <sheetFormatPr defaultRowHeight="15" outlineLevelRow="1" x14ac:dyDescent="0.25"/>
  <cols>
    <col min="1" max="1" width="45.140625" style="186" customWidth="1"/>
    <col min="2" max="2" width="9.140625" style="186"/>
    <col min="3" max="3" width="11.5703125" style="186" bestFit="1" customWidth="1"/>
    <col min="4" max="4" width="14.42578125" style="186" customWidth="1"/>
    <col min="5" max="5" width="14.7109375" style="186" customWidth="1"/>
    <col min="6" max="16384" width="9.140625" style="186"/>
  </cols>
  <sheetData>
    <row r="1" spans="1:5" ht="23.25" customHeight="1" x14ac:dyDescent="0.25">
      <c r="A1" s="82"/>
      <c r="B1" s="150"/>
      <c r="C1" s="150"/>
      <c r="D1" s="150"/>
      <c r="E1" s="150"/>
    </row>
    <row r="2" spans="1:5" x14ac:dyDescent="0.25">
      <c r="A2" s="41" t="s">
        <v>812</v>
      </c>
      <c r="B2" s="236" t="s">
        <v>16</v>
      </c>
      <c r="C2" s="237">
        <f>'Отделка стен'!C5</f>
        <v>600</v>
      </c>
      <c r="D2" s="215">
        <f t="shared" ref="D2:D7" si="0">E2/C2</f>
        <v>75.075000000000003</v>
      </c>
      <c r="E2" s="215">
        <f>SUM(E8:E9)</f>
        <v>45045</v>
      </c>
    </row>
    <row r="3" spans="1:5" x14ac:dyDescent="0.25">
      <c r="A3" s="41" t="s">
        <v>813</v>
      </c>
      <c r="B3" s="236" t="s">
        <v>16</v>
      </c>
      <c r="C3" s="237">
        <f t="shared" ref="C3" si="1">C2</f>
        <v>600</v>
      </c>
      <c r="D3" s="215">
        <f t="shared" si="0"/>
        <v>45.375</v>
      </c>
      <c r="E3" s="215">
        <f>E2-E8</f>
        <v>27225</v>
      </c>
    </row>
    <row r="4" spans="1:5" x14ac:dyDescent="0.25">
      <c r="A4" s="41" t="s">
        <v>802</v>
      </c>
      <c r="B4" s="236" t="s">
        <v>16</v>
      </c>
      <c r="C4" s="237">
        <f>C3</f>
        <v>600</v>
      </c>
      <c r="D4" s="215">
        <f t="shared" si="0"/>
        <v>185.90350109409192</v>
      </c>
      <c r="E4" s="215">
        <f>SUM(E10:E13)</f>
        <v>111542.10065645515</v>
      </c>
    </row>
    <row r="5" spans="1:5" x14ac:dyDescent="0.25">
      <c r="A5" s="41" t="s">
        <v>803</v>
      </c>
      <c r="B5" s="236" t="s">
        <v>16</v>
      </c>
      <c r="C5" s="237">
        <f t="shared" ref="C5" si="2">C4</f>
        <v>600</v>
      </c>
      <c r="D5" s="215">
        <f t="shared" si="0"/>
        <v>140.6297592997812</v>
      </c>
      <c r="E5" s="215">
        <f>E4-E10</f>
        <v>84377.855579868716</v>
      </c>
    </row>
    <row r="6" spans="1:5" x14ac:dyDescent="0.25">
      <c r="A6" s="41" t="s">
        <v>810</v>
      </c>
      <c r="B6" s="236" t="s">
        <v>16</v>
      </c>
      <c r="C6" s="237">
        <f>C5</f>
        <v>600</v>
      </c>
      <c r="D6" s="215">
        <f t="shared" si="0"/>
        <v>796.5</v>
      </c>
      <c r="E6" s="215">
        <f>SUM(E15:E20)</f>
        <v>477900</v>
      </c>
    </row>
    <row r="7" spans="1:5" x14ac:dyDescent="0.25">
      <c r="A7" s="41" t="s">
        <v>811</v>
      </c>
      <c r="B7" s="236" t="s">
        <v>16</v>
      </c>
      <c r="C7" s="237">
        <f t="shared" ref="C7" si="3">C6</f>
        <v>600</v>
      </c>
      <c r="D7" s="215">
        <f t="shared" si="0"/>
        <v>661.5</v>
      </c>
      <c r="E7" s="215">
        <f>E6-E15-E17</f>
        <v>396900</v>
      </c>
    </row>
    <row r="8" spans="1:5" hidden="1" outlineLevel="1" x14ac:dyDescent="0.25">
      <c r="A8" s="135" t="s">
        <v>794</v>
      </c>
      <c r="B8" s="136" t="str">
        <f>VLOOKUP(A8,[2]Отделка!Прайс,2,FALSE)</f>
        <v>м2</v>
      </c>
      <c r="C8" s="239">
        <f>0.165*Расчёт!H2</f>
        <v>99</v>
      </c>
      <c r="D8" s="232">
        <v>180</v>
      </c>
      <c r="E8" s="233">
        <f>C8*D8</f>
        <v>17820</v>
      </c>
    </row>
    <row r="9" spans="1:5" ht="30" hidden="1" outlineLevel="1" x14ac:dyDescent="0.25">
      <c r="A9" s="135" t="s">
        <v>795</v>
      </c>
      <c r="B9" s="136" t="s">
        <v>16</v>
      </c>
      <c r="C9" s="239">
        <f>C8</f>
        <v>99</v>
      </c>
      <c r="D9" s="232">
        <v>275</v>
      </c>
      <c r="E9" s="233">
        <f>C9*D9</f>
        <v>27225</v>
      </c>
    </row>
    <row r="10" spans="1:5" ht="18" hidden="1" customHeight="1" outlineLevel="1" x14ac:dyDescent="0.25">
      <c r="A10" s="135" t="s">
        <v>794</v>
      </c>
      <c r="B10" s="136" t="s">
        <v>16</v>
      </c>
      <c r="C10" s="239">
        <f>C11+C12+C13</f>
        <v>150.9124726477024</v>
      </c>
      <c r="D10" s="138">
        <v>180</v>
      </c>
      <c r="E10" s="134">
        <f t="shared" ref="E10:E13" si="4">C10*D10</f>
        <v>27164.245076586431</v>
      </c>
    </row>
    <row r="11" spans="1:5" ht="16.5" hidden="1" customHeight="1" outlineLevel="1" x14ac:dyDescent="0.25">
      <c r="A11" s="135" t="s">
        <v>807</v>
      </c>
      <c r="B11" s="136" t="s">
        <v>16</v>
      </c>
      <c r="C11" s="239">
        <v>0</v>
      </c>
      <c r="D11" s="138">
        <v>360</v>
      </c>
      <c r="E11" s="134">
        <f t="shared" si="4"/>
        <v>0</v>
      </c>
    </row>
    <row r="12" spans="1:5" ht="30" hidden="1" outlineLevel="1" x14ac:dyDescent="0.25">
      <c r="A12" s="135" t="s">
        <v>808</v>
      </c>
      <c r="B12" s="136" t="s">
        <v>16</v>
      </c>
      <c r="C12" s="239">
        <f>0.165*C3</f>
        <v>99</v>
      </c>
      <c r="D12" s="138">
        <v>480</v>
      </c>
      <c r="E12" s="134">
        <f t="shared" si="4"/>
        <v>47520</v>
      </c>
    </row>
    <row r="13" spans="1:5" hidden="1" outlineLevel="1" x14ac:dyDescent="0.25">
      <c r="A13" s="135" t="s">
        <v>809</v>
      </c>
      <c r="B13" s="136" t="s">
        <v>16</v>
      </c>
      <c r="C13" s="239">
        <f>C3*39.54/457</f>
        <v>51.912472647702408</v>
      </c>
      <c r="D13" s="138">
        <v>710</v>
      </c>
      <c r="E13" s="134">
        <f t="shared" si="4"/>
        <v>36857.855579868708</v>
      </c>
    </row>
    <row r="14" spans="1:5" collapsed="1" x14ac:dyDescent="0.25"/>
    <row r="15" spans="1:5" x14ac:dyDescent="0.25">
      <c r="A15" s="135" t="s">
        <v>794</v>
      </c>
      <c r="B15" s="136" t="str">
        <f>VLOOKUP(A15,[2]Отделка!Прайс,2,FALSE)</f>
        <v>м2</v>
      </c>
      <c r="C15" s="258">
        <v>0</v>
      </c>
      <c r="D15" s="235">
        <f>D8</f>
        <v>180</v>
      </c>
      <c r="E15" s="235">
        <f>C15*D15</f>
        <v>0</v>
      </c>
    </row>
    <row r="16" spans="1:5" ht="30" x14ac:dyDescent="0.25">
      <c r="A16" s="135" t="s">
        <v>795</v>
      </c>
      <c r="B16" s="136" t="s">
        <v>16</v>
      </c>
      <c r="C16" s="239">
        <f>C15*1.1</f>
        <v>0</v>
      </c>
      <c r="D16" s="235">
        <f t="shared" ref="D16:D20" si="5">D9</f>
        <v>275</v>
      </c>
      <c r="E16" s="235">
        <f t="shared" ref="E16:E20" si="6">C16*D16</f>
        <v>0</v>
      </c>
    </row>
    <row r="17" spans="1:5" x14ac:dyDescent="0.25">
      <c r="A17" s="135" t="s">
        <v>794</v>
      </c>
      <c r="B17" s="136" t="s">
        <v>16</v>
      </c>
      <c r="C17" s="258">
        <v>450</v>
      </c>
      <c r="D17" s="235">
        <f t="shared" si="5"/>
        <v>180</v>
      </c>
      <c r="E17" s="235">
        <f t="shared" si="6"/>
        <v>81000</v>
      </c>
    </row>
    <row r="18" spans="1:5" ht="17.25" customHeight="1" x14ac:dyDescent="0.25">
      <c r="A18" s="135" t="s">
        <v>807</v>
      </c>
      <c r="B18" s="136" t="s">
        <v>16</v>
      </c>
      <c r="C18" s="239">
        <f>C17*1.05</f>
        <v>472.5</v>
      </c>
      <c r="D18" s="235">
        <f t="shared" si="5"/>
        <v>360</v>
      </c>
      <c r="E18" s="235">
        <f t="shared" si="6"/>
        <v>170100</v>
      </c>
    </row>
    <row r="19" spans="1:5" ht="30" x14ac:dyDescent="0.25">
      <c r="A19" s="135" t="s">
        <v>808</v>
      </c>
      <c r="B19" s="136" t="s">
        <v>16</v>
      </c>
      <c r="C19" s="239">
        <f>C17*1.05</f>
        <v>472.5</v>
      </c>
      <c r="D19" s="235">
        <f t="shared" si="5"/>
        <v>480</v>
      </c>
      <c r="E19" s="235">
        <f t="shared" si="6"/>
        <v>226800</v>
      </c>
    </row>
    <row r="20" spans="1:5" x14ac:dyDescent="0.25">
      <c r="A20" s="135" t="s">
        <v>809</v>
      </c>
      <c r="B20" s="136" t="s">
        <v>16</v>
      </c>
      <c r="C20" s="239">
        <v>0</v>
      </c>
      <c r="D20" s="235">
        <f t="shared" si="5"/>
        <v>710</v>
      </c>
      <c r="E20" s="235">
        <f t="shared" si="6"/>
        <v>0</v>
      </c>
    </row>
  </sheetData>
  <customSheetViews>
    <customSheetView guid="{29263BE8-5F92-4B88-9012-AAC435C2C762}">
      <selection activeCell="O33" sqref="O33"/>
      <pageMargins left="0.7" right="0.7" top="0.75" bottom="0.75" header="0.3" footer="0.3"/>
    </customSheetView>
  </customSheetViews>
  <dataValidations count="1">
    <dataValidation type="list" allowBlank="1" showInputMessage="1" showErrorMessage="1" sqref="A8:A13 A15:A20">
      <formula1>отделка</formula1>
    </dataValidation>
  </dataValidation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1"/>
  <dimension ref="A1:E9"/>
  <sheetViews>
    <sheetView workbookViewId="0"/>
  </sheetViews>
  <sheetFormatPr defaultRowHeight="15" outlineLevelRow="1" x14ac:dyDescent="0.25"/>
  <cols>
    <col min="1" max="1" width="103.42578125" customWidth="1"/>
    <col min="2" max="2" width="7.28515625" customWidth="1"/>
    <col min="4" max="4" width="13" customWidth="1"/>
    <col min="5" max="5" width="13.42578125" customWidth="1"/>
  </cols>
  <sheetData>
    <row r="1" spans="1:5" ht="23.25" customHeight="1" x14ac:dyDescent="0.25">
      <c r="A1" s="82"/>
      <c r="B1" s="150"/>
      <c r="C1" s="150"/>
      <c r="D1" s="150"/>
      <c r="E1" s="150"/>
    </row>
    <row r="2" spans="1:5" ht="18.75" customHeight="1" outlineLevel="1" x14ac:dyDescent="0.25">
      <c r="A2" s="159" t="s">
        <v>391</v>
      </c>
      <c r="B2" s="160" t="s">
        <v>17</v>
      </c>
      <c r="C2" s="161">
        <v>0.97</v>
      </c>
      <c r="D2" s="162">
        <v>70000</v>
      </c>
      <c r="E2" s="163">
        <f>C2*D2</f>
        <v>67900</v>
      </c>
    </row>
    <row r="3" spans="1:5" ht="17.25" customHeight="1" outlineLevel="1" x14ac:dyDescent="0.25">
      <c r="A3" s="159" t="s">
        <v>392</v>
      </c>
      <c r="B3" s="160" t="s">
        <v>17</v>
      </c>
      <c r="C3" s="161">
        <v>0.7</v>
      </c>
      <c r="D3" s="162">
        <v>70000</v>
      </c>
      <c r="E3" s="163">
        <f t="shared" ref="E3" si="0">C3*D3</f>
        <v>49000</v>
      </c>
    </row>
    <row r="4" spans="1:5" ht="15.75" outlineLevel="1" x14ac:dyDescent="0.25">
      <c r="A4" s="159" t="s">
        <v>393</v>
      </c>
      <c r="B4" s="160" t="s">
        <v>17</v>
      </c>
      <c r="C4" s="161"/>
      <c r="D4" s="162">
        <v>75000</v>
      </c>
      <c r="E4" s="163">
        <f>C4*D4</f>
        <v>0</v>
      </c>
    </row>
    <row r="5" spans="1:5" ht="15.75" outlineLevel="1" x14ac:dyDescent="0.25">
      <c r="A5" s="159" t="s">
        <v>394</v>
      </c>
      <c r="B5" s="160" t="s">
        <v>17</v>
      </c>
      <c r="C5" s="161"/>
      <c r="D5" s="162">
        <v>55000</v>
      </c>
      <c r="E5" s="163">
        <f t="shared" ref="E5" si="1">C5*D5</f>
        <v>0</v>
      </c>
    </row>
    <row r="6" spans="1:5" ht="15.75" outlineLevel="1" x14ac:dyDescent="0.25">
      <c r="A6" s="159" t="s">
        <v>397</v>
      </c>
      <c r="B6" s="160" t="s">
        <v>17</v>
      </c>
      <c r="C6" s="161">
        <f>C2+C3</f>
        <v>1.67</v>
      </c>
      <c r="D6" s="162">
        <v>15000</v>
      </c>
      <c r="E6" s="163">
        <f>C6*D6</f>
        <v>25050</v>
      </c>
    </row>
    <row r="7" spans="1:5" ht="18" customHeight="1" outlineLevel="1" x14ac:dyDescent="0.25">
      <c r="A7" s="159" t="s">
        <v>395</v>
      </c>
      <c r="B7" s="160" t="s">
        <v>17</v>
      </c>
      <c r="C7" s="161">
        <f>C5</f>
        <v>0</v>
      </c>
      <c r="D7" s="162">
        <v>11000</v>
      </c>
      <c r="E7" s="163">
        <f t="shared" ref="E7" si="2">C7*D7</f>
        <v>0</v>
      </c>
    </row>
    <row r="8" spans="1:5" ht="18" customHeight="1" x14ac:dyDescent="0.25">
      <c r="A8" s="41" t="s">
        <v>295</v>
      </c>
      <c r="B8" s="151"/>
      <c r="C8" s="151"/>
      <c r="D8" s="151"/>
      <c r="E8" s="148">
        <f>SUM(E2:E7)</f>
        <v>141950</v>
      </c>
    </row>
    <row r="9" spans="1:5" x14ac:dyDescent="0.25">
      <c r="A9" s="41" t="s">
        <v>396</v>
      </c>
      <c r="B9" s="151"/>
      <c r="C9" s="151"/>
      <c r="D9" s="151"/>
      <c r="E9" s="151"/>
    </row>
  </sheetData>
  <customSheetViews>
    <customSheetView guid="{29263BE8-5F92-4B88-9012-AAC435C2C762}">
      <pageMargins left="0.7" right="0.7" top="0.75" bottom="0.75" header="0.3" footer="0.3"/>
    </customSheetView>
  </customSheetView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2"/>
  <dimension ref="A1:E5"/>
  <sheetViews>
    <sheetView workbookViewId="0">
      <selection activeCell="D3" sqref="D3"/>
    </sheetView>
  </sheetViews>
  <sheetFormatPr defaultRowHeight="15" outlineLevelRow="1" x14ac:dyDescent="0.25"/>
  <cols>
    <col min="1" max="1" width="47.140625" customWidth="1"/>
    <col min="2" max="2" width="10.140625" customWidth="1"/>
    <col min="3" max="3" width="9.5703125" bestFit="1" customWidth="1"/>
    <col min="4" max="4" width="13" customWidth="1"/>
    <col min="5" max="5" width="13.42578125" customWidth="1"/>
  </cols>
  <sheetData>
    <row r="1" spans="1:5" ht="23.25" customHeight="1" x14ac:dyDescent="0.25">
      <c r="A1" s="82"/>
      <c r="B1" s="150"/>
      <c r="C1" s="150"/>
      <c r="D1" s="150"/>
      <c r="E1" s="150"/>
    </row>
    <row r="2" spans="1:5" ht="18.75" customHeight="1" outlineLevel="1" x14ac:dyDescent="0.25">
      <c r="A2" s="152" t="s">
        <v>299</v>
      </c>
      <c r="B2" s="153" t="s">
        <v>298</v>
      </c>
      <c r="C2" s="156">
        <v>210</v>
      </c>
      <c r="D2" s="154">
        <v>3000</v>
      </c>
      <c r="E2" s="155">
        <f>C2*D2</f>
        <v>630000</v>
      </c>
    </row>
    <row r="3" spans="1:5" ht="18" customHeight="1" x14ac:dyDescent="0.25">
      <c r="A3" s="41" t="s">
        <v>295</v>
      </c>
      <c r="B3" s="151"/>
      <c r="C3" s="151"/>
      <c r="D3" s="151"/>
      <c r="E3" s="148">
        <f>SUM(E2:E2)</f>
        <v>630000</v>
      </c>
    </row>
    <row r="4" spans="1:5" x14ac:dyDescent="0.25">
      <c r="A4" s="41" t="s">
        <v>300</v>
      </c>
      <c r="B4" s="151"/>
      <c r="C4" s="151"/>
      <c r="D4" s="151"/>
      <c r="E4" s="151"/>
    </row>
    <row r="5" spans="1:5" x14ac:dyDescent="0.25">
      <c r="A5" s="41" t="s">
        <v>297</v>
      </c>
      <c r="B5" s="41" t="s">
        <v>301</v>
      </c>
      <c r="C5" s="157">
        <f>Расчёт!H2*35/100</f>
        <v>210</v>
      </c>
      <c r="D5" s="157">
        <f>D2</f>
        <v>3000</v>
      </c>
      <c r="E5" s="157">
        <f>C5*D5</f>
        <v>630000</v>
      </c>
    </row>
  </sheetData>
  <customSheetViews>
    <customSheetView guid="{29263BE8-5F92-4B88-9012-AAC435C2C762}">
      <pageMargins left="0.7" right="0.7" top="0.75" bottom="0.75" header="0.3" footer="0.3"/>
    </customSheetView>
  </customSheetView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3"/>
  <dimension ref="A1:E13"/>
  <sheetViews>
    <sheetView workbookViewId="0">
      <selection activeCell="C8" sqref="C8"/>
    </sheetView>
  </sheetViews>
  <sheetFormatPr defaultRowHeight="15" outlineLevelRow="1" x14ac:dyDescent="0.25"/>
  <cols>
    <col min="1" max="1" width="103.42578125" customWidth="1"/>
    <col min="2" max="2" width="7.28515625" customWidth="1"/>
    <col min="4" max="4" width="13" customWidth="1"/>
    <col min="5" max="5" width="13.42578125" customWidth="1"/>
  </cols>
  <sheetData>
    <row r="1" spans="1:5" ht="23.25" customHeight="1" x14ac:dyDescent="0.25">
      <c r="A1" s="82"/>
      <c r="B1" s="150"/>
      <c r="C1" s="150"/>
      <c r="D1" s="150"/>
      <c r="E1" s="150"/>
    </row>
    <row r="2" spans="1:5" ht="18.75" customHeight="1" outlineLevel="1" x14ac:dyDescent="0.25">
      <c r="A2" s="159" t="s">
        <v>310</v>
      </c>
      <c r="B2" s="160" t="s">
        <v>16</v>
      </c>
      <c r="C2" s="161"/>
      <c r="D2" s="162">
        <v>250</v>
      </c>
      <c r="E2" s="163">
        <f>C2*D2</f>
        <v>0</v>
      </c>
    </row>
    <row r="3" spans="1:5" ht="17.25" customHeight="1" outlineLevel="1" x14ac:dyDescent="0.25">
      <c r="A3" s="159" t="s">
        <v>311</v>
      </c>
      <c r="B3" s="160" t="s">
        <v>16</v>
      </c>
      <c r="C3" s="161"/>
      <c r="D3" s="162">
        <f>D2+D2*50%</f>
        <v>375</v>
      </c>
      <c r="E3" s="163">
        <f t="shared" ref="E3" si="0">C3*D3</f>
        <v>0</v>
      </c>
    </row>
    <row r="4" spans="1:5" ht="15.75" outlineLevel="1" x14ac:dyDescent="0.25">
      <c r="A4" s="159" t="s">
        <v>314</v>
      </c>
      <c r="B4" s="160" t="s">
        <v>16</v>
      </c>
      <c r="C4" s="161"/>
      <c r="D4" s="162">
        <v>450</v>
      </c>
      <c r="E4" s="163">
        <f>C4*D4</f>
        <v>0</v>
      </c>
    </row>
    <row r="5" spans="1:5" ht="15.75" outlineLevel="1" x14ac:dyDescent="0.25">
      <c r="A5" s="159" t="s">
        <v>315</v>
      </c>
      <c r="B5" s="160" t="s">
        <v>16</v>
      </c>
      <c r="C5" s="161"/>
      <c r="D5" s="162">
        <f>D4+D4*50%</f>
        <v>675</v>
      </c>
      <c r="E5" s="163">
        <f t="shared" ref="E5" si="1">C5*D5</f>
        <v>0</v>
      </c>
    </row>
    <row r="6" spans="1:5" ht="15.75" outlineLevel="1" x14ac:dyDescent="0.25">
      <c r="A6" s="159" t="s">
        <v>305</v>
      </c>
      <c r="B6" s="160" t="s">
        <v>16</v>
      </c>
      <c r="C6" s="161"/>
      <c r="D6" s="162">
        <v>550</v>
      </c>
      <c r="E6" s="163">
        <f>C6*D6</f>
        <v>0</v>
      </c>
    </row>
    <row r="7" spans="1:5" ht="18" customHeight="1" outlineLevel="1" x14ac:dyDescent="0.25">
      <c r="A7" s="159" t="s">
        <v>308</v>
      </c>
      <c r="B7" s="160" t="s">
        <v>16</v>
      </c>
      <c r="C7" s="161">
        <v>600</v>
      </c>
      <c r="D7" s="162">
        <f>D6+D6*50%</f>
        <v>825</v>
      </c>
      <c r="E7" s="163">
        <f t="shared" ref="E7" si="2">C7*D7</f>
        <v>495000</v>
      </c>
    </row>
    <row r="8" spans="1:5" ht="15.75" outlineLevel="1" x14ac:dyDescent="0.25">
      <c r="A8" s="159" t="s">
        <v>307</v>
      </c>
      <c r="B8" s="160" t="s">
        <v>16</v>
      </c>
      <c r="C8" s="161"/>
      <c r="D8" s="162">
        <v>1000</v>
      </c>
      <c r="E8" s="163">
        <f>C8*D8</f>
        <v>0</v>
      </c>
    </row>
    <row r="9" spans="1:5" ht="15.75" outlineLevel="1" x14ac:dyDescent="0.25">
      <c r="A9" s="159" t="s">
        <v>306</v>
      </c>
      <c r="B9" s="160" t="s">
        <v>16</v>
      </c>
      <c r="C9" s="161"/>
      <c r="D9" s="162">
        <f>D8+D8*50%</f>
        <v>1500</v>
      </c>
      <c r="E9" s="163">
        <f t="shared" ref="E9" si="3">C9*D9</f>
        <v>0</v>
      </c>
    </row>
    <row r="10" spans="1:5" ht="18" customHeight="1" x14ac:dyDescent="0.25">
      <c r="A10" s="41" t="s">
        <v>295</v>
      </c>
      <c r="B10" s="151"/>
      <c r="C10" s="151"/>
      <c r="D10" s="151"/>
      <c r="E10" s="148">
        <f>SUM(E2:E9)</f>
        <v>495000</v>
      </c>
    </row>
    <row r="11" spans="1:5" x14ac:dyDescent="0.25">
      <c r="A11" s="41" t="s">
        <v>309</v>
      </c>
      <c r="B11" s="151"/>
      <c r="C11" s="151"/>
      <c r="D11" s="151"/>
      <c r="E11" s="151"/>
    </row>
    <row r="12" spans="1:5" x14ac:dyDescent="0.25">
      <c r="A12" s="41" t="s">
        <v>312</v>
      </c>
      <c r="B12" s="165" t="s">
        <v>16</v>
      </c>
      <c r="C12" s="157">
        <f>Расчёт!H2</f>
        <v>600</v>
      </c>
      <c r="D12" s="41">
        <f>(D2+D4+D6+D8)/4</f>
        <v>562.5</v>
      </c>
      <c r="E12" s="157">
        <f>C12*D12</f>
        <v>337500</v>
      </c>
    </row>
    <row r="13" spans="1:5" x14ac:dyDescent="0.25">
      <c r="A13" s="41" t="s">
        <v>313</v>
      </c>
      <c r="B13" s="165" t="s">
        <v>16</v>
      </c>
      <c r="C13" s="157">
        <f>Расчёт!H2</f>
        <v>600</v>
      </c>
      <c r="D13" s="41">
        <f>(D3+D5+D7+D9)/4</f>
        <v>843.75</v>
      </c>
      <c r="E13" s="157">
        <f>C13*D13</f>
        <v>506250</v>
      </c>
    </row>
  </sheetData>
  <customSheetViews>
    <customSheetView guid="{29263BE8-5F92-4B88-9012-AAC435C2C762}">
      <pageMargins left="0.7" right="0.7" top="0.75" bottom="0.75" header="0.3" footer="0.3"/>
    </customSheetView>
  </customSheetView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4"/>
  <dimension ref="A1:E13"/>
  <sheetViews>
    <sheetView workbookViewId="0">
      <selection activeCell="C8" sqref="C8"/>
    </sheetView>
  </sheetViews>
  <sheetFormatPr defaultRowHeight="15" outlineLevelRow="1" x14ac:dyDescent="0.25"/>
  <cols>
    <col min="1" max="1" width="84.140625" style="150" customWidth="1"/>
    <col min="2" max="2" width="7.28515625" customWidth="1"/>
    <col min="4" max="4" width="13" customWidth="1"/>
    <col min="5" max="5" width="13.42578125" customWidth="1"/>
  </cols>
  <sheetData>
    <row r="1" spans="1:5" ht="23.25" customHeight="1" x14ac:dyDescent="0.25">
      <c r="A1" s="82"/>
      <c r="B1" s="150"/>
      <c r="C1" s="150"/>
      <c r="D1" s="150"/>
      <c r="E1" s="150"/>
    </row>
    <row r="2" spans="1:5" ht="18.75" customHeight="1" outlineLevel="1" x14ac:dyDescent="0.25">
      <c r="A2" s="167" t="s">
        <v>316</v>
      </c>
      <c r="B2" s="160" t="s">
        <v>16</v>
      </c>
      <c r="C2" s="161"/>
      <c r="D2" s="162">
        <v>0</v>
      </c>
      <c r="E2" s="163">
        <f>C2*D2</f>
        <v>0</v>
      </c>
    </row>
    <row r="3" spans="1:5" ht="17.25" customHeight="1" outlineLevel="1" x14ac:dyDescent="0.25">
      <c r="A3" s="167" t="s">
        <v>317</v>
      </c>
      <c r="B3" s="160" t="s">
        <v>16</v>
      </c>
      <c r="C3" s="161"/>
      <c r="D3" s="162">
        <f>D2+D2*50%</f>
        <v>0</v>
      </c>
      <c r="E3" s="163">
        <f t="shared" ref="E3" si="0">C3*D3</f>
        <v>0</v>
      </c>
    </row>
    <row r="4" spans="1:5" ht="15.75" outlineLevel="1" x14ac:dyDescent="0.25">
      <c r="A4" s="167" t="s">
        <v>318</v>
      </c>
      <c r="B4" s="160" t="s">
        <v>16</v>
      </c>
      <c r="C4" s="161"/>
      <c r="D4" s="162">
        <v>150</v>
      </c>
      <c r="E4" s="163">
        <f>C4*D4</f>
        <v>0</v>
      </c>
    </row>
    <row r="5" spans="1:5" ht="15.75" outlineLevel="1" x14ac:dyDescent="0.25">
      <c r="A5" s="167" t="s">
        <v>319</v>
      </c>
      <c r="B5" s="160" t="s">
        <v>16</v>
      </c>
      <c r="C5" s="161"/>
      <c r="D5" s="162">
        <f>D4+D4*50%</f>
        <v>225</v>
      </c>
      <c r="E5" s="163">
        <f t="shared" ref="E5" si="1">C5*D5</f>
        <v>0</v>
      </c>
    </row>
    <row r="6" spans="1:5" ht="15.75" outlineLevel="1" x14ac:dyDescent="0.25">
      <c r="A6" s="167" t="s">
        <v>320</v>
      </c>
      <c r="B6" s="160" t="s">
        <v>16</v>
      </c>
      <c r="C6" s="161"/>
      <c r="D6" s="162">
        <v>280</v>
      </c>
      <c r="E6" s="163">
        <f>C6*D6</f>
        <v>0</v>
      </c>
    </row>
    <row r="7" spans="1:5" ht="18" customHeight="1" outlineLevel="1" x14ac:dyDescent="0.25">
      <c r="A7" s="167" t="s">
        <v>321</v>
      </c>
      <c r="B7" s="160" t="s">
        <v>16</v>
      </c>
      <c r="C7" s="161">
        <v>600</v>
      </c>
      <c r="D7" s="162">
        <f>D6+D6*50%</f>
        <v>420</v>
      </c>
      <c r="E7" s="163">
        <f t="shared" ref="E7" si="2">C7*D7</f>
        <v>252000</v>
      </c>
    </row>
    <row r="8" spans="1:5" ht="31.5" outlineLevel="1" x14ac:dyDescent="0.25">
      <c r="A8" s="167" t="s">
        <v>322</v>
      </c>
      <c r="B8" s="160" t="s">
        <v>16</v>
      </c>
      <c r="C8" s="161"/>
      <c r="D8" s="162">
        <v>100</v>
      </c>
      <c r="E8" s="163">
        <f>C8*D8</f>
        <v>0</v>
      </c>
    </row>
    <row r="9" spans="1:5" ht="31.5" outlineLevel="1" x14ac:dyDescent="0.25">
      <c r="A9" s="167" t="s">
        <v>323</v>
      </c>
      <c r="B9" s="160" t="s">
        <v>16</v>
      </c>
      <c r="C9" s="161"/>
      <c r="D9" s="162">
        <f>D8+D8*50%</f>
        <v>150</v>
      </c>
      <c r="E9" s="163">
        <f t="shared" ref="E9" si="3">C9*D9</f>
        <v>0</v>
      </c>
    </row>
    <row r="10" spans="1:5" ht="18" customHeight="1" x14ac:dyDescent="0.25">
      <c r="A10" s="41" t="s">
        <v>295</v>
      </c>
      <c r="B10" s="151"/>
      <c r="C10" s="151"/>
      <c r="D10" s="151"/>
      <c r="E10" s="148">
        <f>SUM(E2:E9)</f>
        <v>252000</v>
      </c>
    </row>
    <row r="11" spans="1:5" x14ac:dyDescent="0.25">
      <c r="A11" s="41" t="s">
        <v>340</v>
      </c>
      <c r="B11" s="151"/>
      <c r="C11" s="151"/>
      <c r="D11" s="151"/>
      <c r="E11" s="151"/>
    </row>
    <row r="12" spans="1:5" x14ac:dyDescent="0.25">
      <c r="A12" s="41" t="s">
        <v>312</v>
      </c>
      <c r="B12" s="165" t="s">
        <v>16</v>
      </c>
      <c r="C12" s="157">
        <f>Расчёт!H2</f>
        <v>600</v>
      </c>
      <c r="D12" s="157">
        <f>(D2+D4+D6+D8)/3</f>
        <v>176.66666666666666</v>
      </c>
      <c r="E12" s="157">
        <f>C12*D12</f>
        <v>106000</v>
      </c>
    </row>
    <row r="13" spans="1:5" x14ac:dyDescent="0.25">
      <c r="A13" s="41" t="s">
        <v>313</v>
      </c>
      <c r="B13" s="165" t="s">
        <v>16</v>
      </c>
      <c r="C13" s="157">
        <f>Расчёт!H2</f>
        <v>600</v>
      </c>
      <c r="D13" s="157">
        <f>(D3+D5+D7+D9)/3</f>
        <v>265</v>
      </c>
      <c r="E13" s="157">
        <f>C13*D13</f>
        <v>159000</v>
      </c>
    </row>
  </sheetData>
  <customSheetViews>
    <customSheetView guid="{29263BE8-5F92-4B88-9012-AAC435C2C762}">
      <pageMargins left="0.7" right="0.7" top="0.75" bottom="0.75" header="0.3" footer="0.3"/>
    </customSheetView>
  </customSheetView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5"/>
  <dimension ref="A1:E23"/>
  <sheetViews>
    <sheetView workbookViewId="0">
      <selection activeCell="C8" sqref="C8"/>
    </sheetView>
  </sheetViews>
  <sheetFormatPr defaultRowHeight="15" outlineLevelRow="1" x14ac:dyDescent="0.25"/>
  <cols>
    <col min="1" max="1" width="84.140625" style="150" customWidth="1"/>
    <col min="2" max="2" width="7.28515625" customWidth="1"/>
    <col min="4" max="4" width="13" customWidth="1"/>
    <col min="5" max="5" width="13.42578125" customWidth="1"/>
  </cols>
  <sheetData>
    <row r="1" spans="1:5" ht="23.25" customHeight="1" x14ac:dyDescent="0.25">
      <c r="A1" s="82"/>
      <c r="B1" s="150"/>
      <c r="C1" s="150"/>
      <c r="D1" s="150"/>
      <c r="E1" s="150"/>
    </row>
    <row r="2" spans="1:5" ht="18.75" customHeight="1" outlineLevel="1" x14ac:dyDescent="0.25">
      <c r="A2" s="167" t="s">
        <v>324</v>
      </c>
      <c r="B2" s="160" t="s">
        <v>16</v>
      </c>
      <c r="C2" s="161"/>
      <c r="D2" s="162">
        <v>300</v>
      </c>
      <c r="E2" s="163">
        <f>C2*D2</f>
        <v>0</v>
      </c>
    </row>
    <row r="3" spans="1:5" ht="17.25" customHeight="1" outlineLevel="1" x14ac:dyDescent="0.25">
      <c r="A3" s="167" t="s">
        <v>325</v>
      </c>
      <c r="B3" s="160" t="s">
        <v>16</v>
      </c>
      <c r="C3" s="161"/>
      <c r="D3" s="162">
        <f>D2+D2*50%</f>
        <v>450</v>
      </c>
      <c r="E3" s="163">
        <f t="shared" ref="E3" si="0">C3*D3</f>
        <v>0</v>
      </c>
    </row>
    <row r="4" spans="1:5" ht="15.75" outlineLevel="1" x14ac:dyDescent="0.25">
      <c r="A4" s="167" t="s">
        <v>326</v>
      </c>
      <c r="B4" s="160" t="s">
        <v>16</v>
      </c>
      <c r="C4" s="161"/>
      <c r="D4" s="162">
        <v>400</v>
      </c>
      <c r="E4" s="163">
        <f>C4*D4</f>
        <v>0</v>
      </c>
    </row>
    <row r="5" spans="1:5" ht="15.75" outlineLevel="1" x14ac:dyDescent="0.25">
      <c r="A5" s="167" t="s">
        <v>327</v>
      </c>
      <c r="B5" s="160" t="s">
        <v>16</v>
      </c>
      <c r="C5" s="161"/>
      <c r="D5" s="162">
        <f>D4+D4*50%</f>
        <v>600</v>
      </c>
      <c r="E5" s="163">
        <f t="shared" ref="E5" si="1">C5*D5</f>
        <v>0</v>
      </c>
    </row>
    <row r="6" spans="1:5" ht="15.75" outlineLevel="1" x14ac:dyDescent="0.25">
      <c r="A6" s="167" t="s">
        <v>328</v>
      </c>
      <c r="B6" s="160" t="s">
        <v>16</v>
      </c>
      <c r="C6" s="161"/>
      <c r="D6" s="162">
        <v>500</v>
      </c>
      <c r="E6" s="163">
        <f>C6*D6</f>
        <v>0</v>
      </c>
    </row>
    <row r="7" spans="1:5" ht="18" customHeight="1" outlineLevel="1" x14ac:dyDescent="0.25">
      <c r="A7" s="167" t="s">
        <v>329</v>
      </c>
      <c r="B7" s="160" t="s">
        <v>16</v>
      </c>
      <c r="C7" s="161">
        <v>600</v>
      </c>
      <c r="D7" s="162">
        <f>D6+D6*50%</f>
        <v>750</v>
      </c>
      <c r="E7" s="163">
        <f t="shared" ref="E7" si="2">C7*D7</f>
        <v>450000</v>
      </c>
    </row>
    <row r="8" spans="1:5" ht="31.5" outlineLevel="1" x14ac:dyDescent="0.25">
      <c r="A8" s="167" t="s">
        <v>330</v>
      </c>
      <c r="B8" s="160" t="s">
        <v>16</v>
      </c>
      <c r="C8" s="161"/>
      <c r="D8" s="162">
        <v>750</v>
      </c>
      <c r="E8" s="163">
        <f>C8*D8</f>
        <v>0</v>
      </c>
    </row>
    <row r="9" spans="1:5" ht="31.5" outlineLevel="1" x14ac:dyDescent="0.25">
      <c r="A9" s="167" t="s">
        <v>331</v>
      </c>
      <c r="B9" s="160" t="s">
        <v>16</v>
      </c>
      <c r="C9" s="161"/>
      <c r="D9" s="162">
        <f>D8+D8*50%</f>
        <v>1125</v>
      </c>
      <c r="E9" s="163">
        <f t="shared" ref="E9" si="3">C9*D9</f>
        <v>0</v>
      </c>
    </row>
    <row r="10" spans="1:5" ht="18.75" customHeight="1" outlineLevel="1" x14ac:dyDescent="0.25">
      <c r="A10" s="167" t="s">
        <v>332</v>
      </c>
      <c r="B10" s="160" t="s">
        <v>16</v>
      </c>
      <c r="C10" s="161"/>
      <c r="D10" s="162">
        <v>50</v>
      </c>
      <c r="E10" s="163">
        <f>C10*D10</f>
        <v>0</v>
      </c>
    </row>
    <row r="11" spans="1:5" ht="17.25" customHeight="1" outlineLevel="1" x14ac:dyDescent="0.25">
      <c r="A11" s="167" t="s">
        <v>333</v>
      </c>
      <c r="B11" s="160" t="s">
        <v>16</v>
      </c>
      <c r="C11" s="161"/>
      <c r="D11" s="162">
        <f>D10+D10*50%</f>
        <v>75</v>
      </c>
      <c r="E11" s="163">
        <f t="shared" ref="E11" si="4">C11*D11</f>
        <v>0</v>
      </c>
    </row>
    <row r="12" spans="1:5" ht="15.75" outlineLevel="1" x14ac:dyDescent="0.25">
      <c r="A12" s="167" t="s">
        <v>334</v>
      </c>
      <c r="B12" s="160" t="s">
        <v>16</v>
      </c>
      <c r="C12" s="161"/>
      <c r="D12" s="162">
        <v>120</v>
      </c>
      <c r="E12" s="163">
        <f>C12*D12</f>
        <v>0</v>
      </c>
    </row>
    <row r="13" spans="1:5" ht="15.75" outlineLevel="1" x14ac:dyDescent="0.25">
      <c r="A13" s="167" t="s">
        <v>335</v>
      </c>
      <c r="B13" s="160" t="s">
        <v>16</v>
      </c>
      <c r="C13" s="161"/>
      <c r="D13" s="162">
        <f>D12+D12*50%</f>
        <v>180</v>
      </c>
      <c r="E13" s="163">
        <f t="shared" ref="E13" si="5">C13*D13</f>
        <v>0</v>
      </c>
    </row>
    <row r="14" spans="1:5" ht="15.75" outlineLevel="1" x14ac:dyDescent="0.25">
      <c r="A14" s="167" t="s">
        <v>336</v>
      </c>
      <c r="B14" s="160" t="s">
        <v>16</v>
      </c>
      <c r="C14" s="161"/>
      <c r="D14" s="162">
        <v>230</v>
      </c>
      <c r="E14" s="163">
        <f>C14*D14</f>
        <v>0</v>
      </c>
    </row>
    <row r="15" spans="1:5" ht="18" customHeight="1" outlineLevel="1" x14ac:dyDescent="0.25">
      <c r="A15" s="167" t="s">
        <v>337</v>
      </c>
      <c r="B15" s="160" t="s">
        <v>16</v>
      </c>
      <c r="C15" s="161"/>
      <c r="D15" s="162">
        <f>D14+D14*50%</f>
        <v>345</v>
      </c>
      <c r="E15" s="163">
        <f t="shared" ref="E15" si="6">C15*D15</f>
        <v>0</v>
      </c>
    </row>
    <row r="16" spans="1:5" ht="31.5" outlineLevel="1" x14ac:dyDescent="0.25">
      <c r="A16" s="167" t="s">
        <v>338</v>
      </c>
      <c r="B16" s="160" t="s">
        <v>16</v>
      </c>
      <c r="C16" s="161"/>
      <c r="D16" s="162">
        <v>280</v>
      </c>
      <c r="E16" s="163">
        <f>C16*D16</f>
        <v>0</v>
      </c>
    </row>
    <row r="17" spans="1:5" ht="31.5" outlineLevel="1" x14ac:dyDescent="0.25">
      <c r="A17" s="167" t="s">
        <v>339</v>
      </c>
      <c r="B17" s="160" t="s">
        <v>16</v>
      </c>
      <c r="C17" s="161"/>
      <c r="D17" s="162">
        <f>D16+D16*50%</f>
        <v>420</v>
      </c>
      <c r="E17" s="163">
        <f t="shared" ref="E17" si="7">C17*D17</f>
        <v>0</v>
      </c>
    </row>
    <row r="18" spans="1:5" ht="18" customHeight="1" x14ac:dyDescent="0.25">
      <c r="A18" s="41" t="s">
        <v>295</v>
      </c>
      <c r="B18" s="151"/>
      <c r="C18" s="151"/>
      <c r="D18" s="151"/>
      <c r="E18" s="148">
        <f>SUM(E2:E9)</f>
        <v>450000</v>
      </c>
    </row>
    <row r="19" spans="1:5" x14ac:dyDescent="0.25">
      <c r="A19" s="41" t="s">
        <v>345</v>
      </c>
      <c r="B19" s="151"/>
      <c r="C19" s="151"/>
      <c r="D19" s="151"/>
      <c r="E19" s="151"/>
    </row>
    <row r="20" spans="1:5" x14ac:dyDescent="0.25">
      <c r="A20" s="41" t="s">
        <v>341</v>
      </c>
      <c r="B20" s="165" t="s">
        <v>16</v>
      </c>
      <c r="C20" s="157">
        <f>Расчёт!H2</f>
        <v>600</v>
      </c>
      <c r="D20" s="157">
        <f>(D2+D4+D6+D8)/4</f>
        <v>487.5</v>
      </c>
      <c r="E20" s="157">
        <f>C20*D20</f>
        <v>292500</v>
      </c>
    </row>
    <row r="21" spans="1:5" x14ac:dyDescent="0.25">
      <c r="A21" s="41" t="s">
        <v>342</v>
      </c>
      <c r="B21" s="165" t="s">
        <v>16</v>
      </c>
      <c r="C21" s="157">
        <f>Расчёт!H2</f>
        <v>600</v>
      </c>
      <c r="D21" s="157">
        <f>(D3+D5+D7+D9)/4</f>
        <v>731.25</v>
      </c>
      <c r="E21" s="157">
        <f>C21*D21</f>
        <v>438750</v>
      </c>
    </row>
    <row r="22" spans="1:5" x14ac:dyDescent="0.25">
      <c r="A22" s="166" t="s">
        <v>343</v>
      </c>
      <c r="B22" s="165" t="s">
        <v>16</v>
      </c>
      <c r="C22" s="157">
        <f>Расчёт!H2</f>
        <v>600</v>
      </c>
      <c r="D22" s="157">
        <f>(D10+D12+D14+D16)/4</f>
        <v>170</v>
      </c>
      <c r="E22" s="157">
        <f>C22*D22</f>
        <v>102000</v>
      </c>
    </row>
    <row r="23" spans="1:5" x14ac:dyDescent="0.25">
      <c r="A23" s="166" t="s">
        <v>344</v>
      </c>
      <c r="B23" s="165" t="s">
        <v>16</v>
      </c>
      <c r="C23" s="157">
        <f>Расчёт!H2</f>
        <v>600</v>
      </c>
      <c r="D23" s="157">
        <f>(D11+D13+D15+D17)/4</f>
        <v>255</v>
      </c>
      <c r="E23" s="157">
        <f>C23*D23</f>
        <v>153000</v>
      </c>
    </row>
  </sheetData>
  <customSheetViews>
    <customSheetView guid="{29263BE8-5F92-4B88-9012-AAC435C2C762}">
      <pageMargins left="0.7" right="0.7" top="0.75" bottom="0.75" header="0.3" footer="0.3"/>
    </customSheetView>
  </customSheetView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6"/>
  <dimension ref="A1:E13"/>
  <sheetViews>
    <sheetView workbookViewId="0">
      <selection activeCell="C8" sqref="C8"/>
    </sheetView>
  </sheetViews>
  <sheetFormatPr defaultRowHeight="15" outlineLevelRow="1" x14ac:dyDescent="0.25"/>
  <cols>
    <col min="1" max="1" width="84.140625" style="150" customWidth="1"/>
    <col min="2" max="2" width="7.28515625" customWidth="1"/>
    <col min="4" max="4" width="13" customWidth="1"/>
    <col min="5" max="5" width="13.42578125" customWidth="1"/>
  </cols>
  <sheetData>
    <row r="1" spans="1:5" ht="23.25" customHeight="1" x14ac:dyDescent="0.25">
      <c r="A1" s="82"/>
      <c r="B1" s="150"/>
      <c r="C1" s="150"/>
      <c r="D1" s="150"/>
      <c r="E1" s="150"/>
    </row>
    <row r="2" spans="1:5" ht="18.75" customHeight="1" outlineLevel="1" x14ac:dyDescent="0.25">
      <c r="A2" s="167" t="s">
        <v>346</v>
      </c>
      <c r="B2" s="160" t="s">
        <v>16</v>
      </c>
      <c r="C2" s="161"/>
      <c r="D2" s="162">
        <v>50</v>
      </c>
      <c r="E2" s="163">
        <f>C2*D2</f>
        <v>0</v>
      </c>
    </row>
    <row r="3" spans="1:5" ht="17.25" customHeight="1" outlineLevel="1" x14ac:dyDescent="0.25">
      <c r="A3" s="167" t="s">
        <v>347</v>
      </c>
      <c r="B3" s="160" t="s">
        <v>16</v>
      </c>
      <c r="C3" s="161"/>
      <c r="D3" s="162">
        <f>D2+D2*120%</f>
        <v>110</v>
      </c>
      <c r="E3" s="163">
        <f t="shared" ref="E3" si="0">C3*D3</f>
        <v>0</v>
      </c>
    </row>
    <row r="4" spans="1:5" ht="15.75" outlineLevel="1" x14ac:dyDescent="0.25">
      <c r="A4" s="167" t="s">
        <v>348</v>
      </c>
      <c r="B4" s="160" t="s">
        <v>16</v>
      </c>
      <c r="C4" s="161"/>
      <c r="D4" s="162">
        <v>120</v>
      </c>
      <c r="E4" s="163">
        <f>C4*D4</f>
        <v>0</v>
      </c>
    </row>
    <row r="5" spans="1:5" ht="15.75" outlineLevel="1" x14ac:dyDescent="0.25">
      <c r="A5" s="167" t="s">
        <v>349</v>
      </c>
      <c r="B5" s="160" t="s">
        <v>16</v>
      </c>
      <c r="C5" s="161"/>
      <c r="D5" s="162">
        <f>D4+D4*120%</f>
        <v>264</v>
      </c>
      <c r="E5" s="163">
        <f t="shared" ref="E5" si="1">C5*D5</f>
        <v>0</v>
      </c>
    </row>
    <row r="6" spans="1:5" ht="15.75" outlineLevel="1" x14ac:dyDescent="0.25">
      <c r="A6" s="167" t="s">
        <v>350</v>
      </c>
      <c r="B6" s="160" t="s">
        <v>16</v>
      </c>
      <c r="C6" s="161"/>
      <c r="D6" s="162">
        <v>100</v>
      </c>
      <c r="E6" s="82"/>
    </row>
    <row r="7" spans="1:5" ht="18" customHeight="1" outlineLevel="1" x14ac:dyDescent="0.25">
      <c r="A7" s="167" t="s">
        <v>351</v>
      </c>
      <c r="B7" s="160" t="s">
        <v>16</v>
      </c>
      <c r="C7" s="161">
        <v>600</v>
      </c>
      <c r="D7" s="162">
        <f>D6+D6*120%</f>
        <v>220</v>
      </c>
      <c r="E7" s="163">
        <f t="shared" ref="E7" si="2">C7*D7</f>
        <v>132000</v>
      </c>
    </row>
    <row r="8" spans="1:5" ht="31.5" outlineLevel="1" x14ac:dyDescent="0.25">
      <c r="A8" s="167" t="s">
        <v>352</v>
      </c>
      <c r="B8" s="160" t="s">
        <v>16</v>
      </c>
      <c r="C8" s="161"/>
      <c r="D8" s="162">
        <v>85</v>
      </c>
      <c r="E8" s="163">
        <f>C8*D8</f>
        <v>0</v>
      </c>
    </row>
    <row r="9" spans="1:5" ht="31.5" outlineLevel="1" x14ac:dyDescent="0.25">
      <c r="A9" s="167" t="s">
        <v>353</v>
      </c>
      <c r="B9" s="160" t="s">
        <v>16</v>
      </c>
      <c r="C9" s="161"/>
      <c r="D9" s="162">
        <f>D8+D8*120%</f>
        <v>187</v>
      </c>
      <c r="E9" s="163">
        <f t="shared" ref="E9" si="3">C9*D9</f>
        <v>0</v>
      </c>
    </row>
    <row r="10" spans="1:5" ht="18" customHeight="1" x14ac:dyDescent="0.25">
      <c r="A10" s="41" t="s">
        <v>295</v>
      </c>
      <c r="B10" s="151"/>
      <c r="C10" s="151"/>
      <c r="D10" s="151"/>
      <c r="E10" s="148">
        <f>SUM(E2:E9)</f>
        <v>132000</v>
      </c>
    </row>
    <row r="11" spans="1:5" x14ac:dyDescent="0.25">
      <c r="A11" s="41" t="s">
        <v>354</v>
      </c>
      <c r="B11" s="151"/>
      <c r="C11" s="151"/>
      <c r="D11" s="151"/>
      <c r="E11" s="151"/>
    </row>
    <row r="12" spans="1:5" x14ac:dyDescent="0.25">
      <c r="A12" s="41" t="s">
        <v>312</v>
      </c>
      <c r="B12" s="165" t="s">
        <v>16</v>
      </c>
      <c r="C12" s="157">
        <f>Расчёт!H2</f>
        <v>600</v>
      </c>
      <c r="D12" s="157">
        <f>(D2+D4+D6+D8)/4</f>
        <v>88.75</v>
      </c>
      <c r="E12" s="157">
        <f>C12*D12</f>
        <v>53250</v>
      </c>
    </row>
    <row r="13" spans="1:5" x14ac:dyDescent="0.25">
      <c r="A13" s="41" t="s">
        <v>313</v>
      </c>
      <c r="B13" s="165" t="s">
        <v>16</v>
      </c>
      <c r="C13" s="157">
        <f>Расчёт!H2</f>
        <v>600</v>
      </c>
      <c r="D13" s="157">
        <f>(D3+D5+D7+D9)/4</f>
        <v>195.25</v>
      </c>
      <c r="E13" s="157">
        <f>C13*D13</f>
        <v>117150</v>
      </c>
    </row>
  </sheetData>
  <customSheetViews>
    <customSheetView guid="{29263BE8-5F92-4B88-9012-AAC435C2C762}">
      <pageMargins left="0.7" right="0.7" top="0.75" bottom="0.75" header="0.3" footer="0.3"/>
    </customSheetView>
  </customSheetView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7"/>
  <dimension ref="A1:E11"/>
  <sheetViews>
    <sheetView workbookViewId="0"/>
  </sheetViews>
  <sheetFormatPr defaultRowHeight="15" outlineLevelRow="1" x14ac:dyDescent="0.25"/>
  <cols>
    <col min="1" max="1" width="84.140625" style="150" customWidth="1"/>
    <col min="2" max="2" width="7.28515625" customWidth="1"/>
    <col min="4" max="4" width="13" customWidth="1"/>
    <col min="5" max="5" width="13.42578125" customWidth="1"/>
  </cols>
  <sheetData>
    <row r="1" spans="1:5" ht="23.25" customHeight="1" x14ac:dyDescent="0.25">
      <c r="A1" s="82"/>
      <c r="B1" s="150"/>
      <c r="C1" s="150"/>
      <c r="D1" s="150"/>
      <c r="E1" s="150"/>
    </row>
    <row r="2" spans="1:5" ht="18.75" customHeight="1" outlineLevel="1" x14ac:dyDescent="0.25">
      <c r="A2" s="167" t="s">
        <v>355</v>
      </c>
      <c r="B2" s="160" t="s">
        <v>16</v>
      </c>
      <c r="C2" s="161"/>
      <c r="D2" s="162">
        <v>60</v>
      </c>
      <c r="E2" s="163">
        <f>C2*D2</f>
        <v>0</v>
      </c>
    </row>
    <row r="3" spans="1:5" ht="17.25" customHeight="1" outlineLevel="1" x14ac:dyDescent="0.25">
      <c r="A3" s="167" t="s">
        <v>356</v>
      </c>
      <c r="B3" s="160" t="s">
        <v>16</v>
      </c>
      <c r="C3" s="161"/>
      <c r="D3" s="162">
        <f>D2+D2*120%</f>
        <v>132</v>
      </c>
      <c r="E3" s="163">
        <f t="shared" ref="E3" si="0">C3*D3</f>
        <v>0</v>
      </c>
    </row>
    <row r="4" spans="1:5" ht="15.75" outlineLevel="1" x14ac:dyDescent="0.25">
      <c r="A4" s="167" t="s">
        <v>357</v>
      </c>
      <c r="B4" s="160" t="s">
        <v>16</v>
      </c>
      <c r="C4" s="161"/>
      <c r="D4" s="162">
        <v>90</v>
      </c>
      <c r="E4" s="163">
        <f>C4*D4</f>
        <v>0</v>
      </c>
    </row>
    <row r="5" spans="1:5" ht="15.75" outlineLevel="1" x14ac:dyDescent="0.25">
      <c r="A5" s="167" t="s">
        <v>358</v>
      </c>
      <c r="B5" s="160" t="s">
        <v>16</v>
      </c>
      <c r="C5" s="161"/>
      <c r="D5" s="162">
        <f>D4+D4*120%</f>
        <v>198</v>
      </c>
      <c r="E5" s="163">
        <f t="shared" ref="E5" si="1">C5*D5</f>
        <v>0</v>
      </c>
    </row>
    <row r="6" spans="1:5" ht="15.75" outlineLevel="1" x14ac:dyDescent="0.25">
      <c r="A6" s="167" t="s">
        <v>359</v>
      </c>
      <c r="B6" s="160" t="s">
        <v>16</v>
      </c>
      <c r="C6" s="161"/>
      <c r="D6" s="162">
        <v>75</v>
      </c>
      <c r="E6" s="163">
        <f>C6*D6</f>
        <v>0</v>
      </c>
    </row>
    <row r="7" spans="1:5" ht="18" customHeight="1" outlineLevel="1" x14ac:dyDescent="0.25">
      <c r="A7" s="167" t="s">
        <v>360</v>
      </c>
      <c r="B7" s="160" t="s">
        <v>16</v>
      </c>
      <c r="C7" s="161"/>
      <c r="D7" s="162">
        <f>D6+D6*120%</f>
        <v>165</v>
      </c>
      <c r="E7" s="163">
        <f t="shared" ref="E7" si="2">C7*D7</f>
        <v>0</v>
      </c>
    </row>
    <row r="8" spans="1:5" ht="18" customHeight="1" x14ac:dyDescent="0.25">
      <c r="A8" s="41" t="s">
        <v>295</v>
      </c>
      <c r="B8" s="151"/>
      <c r="C8" s="151"/>
      <c r="D8" s="151"/>
      <c r="E8" s="148">
        <f>SUM(E2:E7)</f>
        <v>0</v>
      </c>
    </row>
    <row r="9" spans="1:5" x14ac:dyDescent="0.25">
      <c r="A9" s="41" t="s">
        <v>361</v>
      </c>
      <c r="B9" s="151"/>
      <c r="C9" s="151"/>
      <c r="D9" s="151"/>
      <c r="E9" s="151"/>
    </row>
    <row r="10" spans="1:5" x14ac:dyDescent="0.25">
      <c r="A10" s="41" t="s">
        <v>312</v>
      </c>
      <c r="B10" s="165" t="s">
        <v>16</v>
      </c>
      <c r="C10" s="157">
        <f>Расчёт!H2</f>
        <v>600</v>
      </c>
      <c r="D10" s="157">
        <f>(D2+D4+D6)/3</f>
        <v>75</v>
      </c>
      <c r="E10" s="157">
        <f>C10*D10</f>
        <v>45000</v>
      </c>
    </row>
    <row r="11" spans="1:5" x14ac:dyDescent="0.25">
      <c r="A11" s="41" t="s">
        <v>313</v>
      </c>
      <c r="B11" s="165" t="s">
        <v>16</v>
      </c>
      <c r="C11" s="157">
        <f>Расчёт!H2</f>
        <v>600</v>
      </c>
      <c r="D11" s="157">
        <f>(D3+D5+D7)/3</f>
        <v>165</v>
      </c>
      <c r="E11" s="157">
        <f>C11*D11</f>
        <v>99000</v>
      </c>
    </row>
  </sheetData>
  <customSheetViews>
    <customSheetView guid="{29263BE8-5F92-4B88-9012-AAC435C2C762}">
      <pageMargins left="0.7" right="0.7" top="0.75" bottom="0.75" header="0.3" footer="0.3"/>
    </customSheetView>
  </customSheetView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8"/>
  <dimension ref="A1:E11"/>
  <sheetViews>
    <sheetView workbookViewId="0"/>
  </sheetViews>
  <sheetFormatPr defaultRowHeight="15" outlineLevelRow="1" x14ac:dyDescent="0.25"/>
  <cols>
    <col min="1" max="1" width="84.140625" style="150" customWidth="1"/>
    <col min="2" max="2" width="7.28515625" customWidth="1"/>
    <col min="4" max="4" width="13" customWidth="1"/>
    <col min="5" max="5" width="13.42578125" customWidth="1"/>
  </cols>
  <sheetData>
    <row r="1" spans="1:5" ht="23.25" customHeight="1" x14ac:dyDescent="0.25">
      <c r="A1" s="82"/>
      <c r="B1" s="150"/>
      <c r="C1" s="150"/>
      <c r="D1" s="150"/>
      <c r="E1" s="150"/>
    </row>
    <row r="2" spans="1:5" ht="18.75" customHeight="1" outlineLevel="1" x14ac:dyDescent="0.25">
      <c r="A2" s="167" t="s">
        <v>362</v>
      </c>
      <c r="B2" s="160" t="s">
        <v>16</v>
      </c>
      <c r="C2" s="161"/>
      <c r="D2" s="162">
        <v>50</v>
      </c>
      <c r="E2" s="163">
        <f>C2*D2</f>
        <v>0</v>
      </c>
    </row>
    <row r="3" spans="1:5" ht="17.25" customHeight="1" outlineLevel="1" x14ac:dyDescent="0.25">
      <c r="A3" s="167" t="s">
        <v>363</v>
      </c>
      <c r="B3" s="160" t="s">
        <v>16</v>
      </c>
      <c r="C3" s="161"/>
      <c r="D3" s="162">
        <f>D2+D2*120%</f>
        <v>110</v>
      </c>
      <c r="E3" s="163">
        <f t="shared" ref="E3" si="0">C3*D3</f>
        <v>0</v>
      </c>
    </row>
    <row r="4" spans="1:5" ht="15.75" outlineLevel="1" x14ac:dyDescent="0.25">
      <c r="A4" s="167" t="s">
        <v>364</v>
      </c>
      <c r="B4" s="160" t="s">
        <v>16</v>
      </c>
      <c r="C4" s="161"/>
      <c r="D4" s="162">
        <v>150</v>
      </c>
      <c r="E4" s="163">
        <f>C4*D4</f>
        <v>0</v>
      </c>
    </row>
    <row r="5" spans="1:5" ht="15.75" outlineLevel="1" x14ac:dyDescent="0.25">
      <c r="A5" s="167" t="s">
        <v>365</v>
      </c>
      <c r="B5" s="160" t="s">
        <v>16</v>
      </c>
      <c r="C5" s="161"/>
      <c r="D5" s="162">
        <f>D4+D4*120%</f>
        <v>330</v>
      </c>
      <c r="E5" s="163">
        <f t="shared" ref="E5" si="1">C5*D5</f>
        <v>0</v>
      </c>
    </row>
    <row r="6" spans="1:5" ht="15.75" outlineLevel="1" x14ac:dyDescent="0.25">
      <c r="A6" s="167" t="s">
        <v>366</v>
      </c>
      <c r="B6" s="160" t="s">
        <v>16</v>
      </c>
      <c r="C6" s="161"/>
      <c r="D6" s="162">
        <v>100</v>
      </c>
      <c r="E6" s="163">
        <f>C6*D6</f>
        <v>0</v>
      </c>
    </row>
    <row r="7" spans="1:5" ht="18" customHeight="1" outlineLevel="1" x14ac:dyDescent="0.25">
      <c r="A7" s="167" t="s">
        <v>367</v>
      </c>
      <c r="B7" s="160" t="s">
        <v>16</v>
      </c>
      <c r="C7" s="161"/>
      <c r="D7" s="162">
        <f>D6+D6*120%</f>
        <v>220</v>
      </c>
      <c r="E7" s="163">
        <f t="shared" ref="E7" si="2">C7*D7</f>
        <v>0</v>
      </c>
    </row>
    <row r="8" spans="1:5" ht="18" customHeight="1" x14ac:dyDescent="0.25">
      <c r="A8" s="41" t="s">
        <v>295</v>
      </c>
      <c r="B8" s="151"/>
      <c r="C8" s="151"/>
      <c r="D8" s="151"/>
      <c r="E8" s="148">
        <f>SUM(E2:E7)</f>
        <v>0</v>
      </c>
    </row>
    <row r="9" spans="1:5" x14ac:dyDescent="0.25">
      <c r="A9" s="41" t="s">
        <v>368</v>
      </c>
      <c r="B9" s="151"/>
      <c r="C9" s="151"/>
      <c r="D9" s="151"/>
      <c r="E9" s="151"/>
    </row>
    <row r="10" spans="1:5" x14ac:dyDescent="0.25">
      <c r="A10" s="41" t="s">
        <v>312</v>
      </c>
      <c r="B10" s="165" t="s">
        <v>16</v>
      </c>
      <c r="C10" s="157">
        <f>Расчёт!H2</f>
        <v>600</v>
      </c>
      <c r="D10" s="157">
        <f>(D2+D4+D6)/3</f>
        <v>100</v>
      </c>
      <c r="E10" s="157">
        <f>C10*D10</f>
        <v>60000</v>
      </c>
    </row>
    <row r="11" spans="1:5" x14ac:dyDescent="0.25">
      <c r="A11" s="41" t="s">
        <v>313</v>
      </c>
      <c r="B11" s="165" t="s">
        <v>16</v>
      </c>
      <c r="C11" s="157">
        <f>Расчёт!H2</f>
        <v>600</v>
      </c>
      <c r="D11" s="157">
        <f>(D3+D5+D7)/3</f>
        <v>220</v>
      </c>
      <c r="E11" s="157">
        <f>C11*D11</f>
        <v>132000</v>
      </c>
    </row>
  </sheetData>
  <customSheetViews>
    <customSheetView guid="{29263BE8-5F92-4B88-9012-AAC435C2C762}">
      <pageMargins left="0.7" right="0.7" top="0.75" bottom="0.75" header="0.3" footer="0.3"/>
    </customSheetView>
  </customSheetView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9"/>
  <dimension ref="A1:E11"/>
  <sheetViews>
    <sheetView workbookViewId="0"/>
  </sheetViews>
  <sheetFormatPr defaultRowHeight="15" outlineLevelRow="1" x14ac:dyDescent="0.25"/>
  <cols>
    <col min="1" max="1" width="84.140625" style="150" customWidth="1"/>
    <col min="2" max="2" width="7.28515625" customWidth="1"/>
    <col min="4" max="4" width="13" customWidth="1"/>
    <col min="5" max="5" width="13.42578125" customWidth="1"/>
  </cols>
  <sheetData>
    <row r="1" spans="1:5" ht="23.25" customHeight="1" x14ac:dyDescent="0.25">
      <c r="A1" s="82"/>
      <c r="B1" s="150"/>
      <c r="C1" s="150"/>
      <c r="D1" s="150"/>
      <c r="E1" s="150"/>
    </row>
    <row r="2" spans="1:5" ht="18.75" customHeight="1" outlineLevel="1" x14ac:dyDescent="0.25">
      <c r="A2" s="167" t="s">
        <v>370</v>
      </c>
      <c r="B2" s="160" t="s">
        <v>16</v>
      </c>
      <c r="C2" s="161"/>
      <c r="D2" s="162">
        <v>30</v>
      </c>
      <c r="E2" s="163">
        <f>C2*D2</f>
        <v>0</v>
      </c>
    </row>
    <row r="3" spans="1:5" ht="17.25" customHeight="1" outlineLevel="1" x14ac:dyDescent="0.25">
      <c r="A3" s="167" t="s">
        <v>371</v>
      </c>
      <c r="B3" s="160" t="s">
        <v>16</v>
      </c>
      <c r="C3" s="161"/>
      <c r="D3" s="162">
        <f>D2+D2*120%</f>
        <v>66</v>
      </c>
      <c r="E3" s="163">
        <f t="shared" ref="E3" si="0">C3*D3</f>
        <v>0</v>
      </c>
    </row>
    <row r="4" spans="1:5" ht="15.75" outlineLevel="1" x14ac:dyDescent="0.25">
      <c r="A4" s="167" t="s">
        <v>372</v>
      </c>
      <c r="B4" s="160" t="s">
        <v>16</v>
      </c>
      <c r="C4" s="161"/>
      <c r="D4" s="162">
        <v>80</v>
      </c>
      <c r="E4" s="163">
        <f>C4*D4</f>
        <v>0</v>
      </c>
    </row>
    <row r="5" spans="1:5" ht="15.75" outlineLevel="1" x14ac:dyDescent="0.25">
      <c r="A5" s="167" t="s">
        <v>373</v>
      </c>
      <c r="B5" s="160" t="s">
        <v>16</v>
      </c>
      <c r="C5" s="161"/>
      <c r="D5" s="162">
        <f>D4+D4*120%</f>
        <v>176</v>
      </c>
      <c r="E5" s="163">
        <f t="shared" ref="E5" si="1">C5*D5</f>
        <v>0</v>
      </c>
    </row>
    <row r="6" spans="1:5" ht="15.75" outlineLevel="1" x14ac:dyDescent="0.25">
      <c r="A6" s="167" t="s">
        <v>374</v>
      </c>
      <c r="B6" s="160" t="s">
        <v>16</v>
      </c>
      <c r="C6" s="161"/>
      <c r="D6" s="162">
        <v>50</v>
      </c>
      <c r="E6" s="163">
        <f>C6*D6</f>
        <v>0</v>
      </c>
    </row>
    <row r="7" spans="1:5" ht="18" customHeight="1" outlineLevel="1" x14ac:dyDescent="0.25">
      <c r="A7" s="167" t="s">
        <v>375</v>
      </c>
      <c r="B7" s="160" t="s">
        <v>16</v>
      </c>
      <c r="C7" s="161"/>
      <c r="D7" s="162">
        <f>D6+D6*120%</f>
        <v>110</v>
      </c>
      <c r="E7" s="163">
        <f t="shared" ref="E7" si="2">C7*D7</f>
        <v>0</v>
      </c>
    </row>
    <row r="8" spans="1:5" ht="18" customHeight="1" x14ac:dyDescent="0.25">
      <c r="A8" s="41" t="s">
        <v>295</v>
      </c>
      <c r="B8" s="151"/>
      <c r="C8" s="151"/>
      <c r="D8" s="151"/>
      <c r="E8" s="148">
        <f>SUM(E2:E7)</f>
        <v>0</v>
      </c>
    </row>
    <row r="9" spans="1:5" x14ac:dyDescent="0.25">
      <c r="A9" s="41" t="s">
        <v>376</v>
      </c>
      <c r="B9" s="151"/>
      <c r="C9" s="151"/>
      <c r="D9" s="151"/>
      <c r="E9" s="151"/>
    </row>
    <row r="10" spans="1:5" x14ac:dyDescent="0.25">
      <c r="A10" s="41" t="s">
        <v>312</v>
      </c>
      <c r="B10" s="165" t="s">
        <v>16</v>
      </c>
      <c r="C10" s="157">
        <f>Расчёт!H2</f>
        <v>600</v>
      </c>
      <c r="D10" s="157">
        <f>(D2+D4+D6)/3</f>
        <v>53.333333333333336</v>
      </c>
      <c r="E10" s="157">
        <f>C10*D10</f>
        <v>32000</v>
      </c>
    </row>
    <row r="11" spans="1:5" x14ac:dyDescent="0.25">
      <c r="A11" s="41" t="s">
        <v>313</v>
      </c>
      <c r="B11" s="165" t="s">
        <v>16</v>
      </c>
      <c r="C11" s="157">
        <f>Расчёт!H2</f>
        <v>600</v>
      </c>
      <c r="D11" s="157">
        <f>(D3+D5+D7)/3</f>
        <v>117.33333333333333</v>
      </c>
      <c r="E11" s="157">
        <f>C11*D11</f>
        <v>70400</v>
      </c>
    </row>
  </sheetData>
  <customSheetViews>
    <customSheetView guid="{29263BE8-5F92-4B88-9012-AAC435C2C762}">
      <pageMargins left="0.7" right="0.7" top="0.75" bottom="0.75" header="0.3" footer="0.3"/>
    </customSheetView>
  </customSheetView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F70"/>
  <sheetViews>
    <sheetView workbookViewId="0">
      <pane ySplit="1" topLeftCell="A2" activePane="bottomLeft" state="frozen"/>
      <selection pane="bottomLeft"/>
    </sheetView>
  </sheetViews>
  <sheetFormatPr defaultRowHeight="15" outlineLevelRow="1" x14ac:dyDescent="0.25"/>
  <cols>
    <col min="1" max="1" width="51.5703125" customWidth="1"/>
    <col min="2" max="2" width="11.5703125" customWidth="1"/>
    <col min="3" max="3" width="12" customWidth="1"/>
    <col min="4" max="4" width="18.140625" customWidth="1"/>
    <col min="5" max="5" width="21.85546875" customWidth="1"/>
    <col min="6" max="6" width="49.42578125" customWidth="1"/>
    <col min="8" max="8" width="9.140625" customWidth="1"/>
  </cols>
  <sheetData>
    <row r="1" spans="1:6" ht="21.75" customHeight="1" x14ac:dyDescent="0.25">
      <c r="A1" s="82"/>
      <c r="B1" s="80"/>
      <c r="C1" s="81"/>
      <c r="D1" s="82"/>
      <c r="E1" s="82"/>
      <c r="F1" s="3"/>
    </row>
    <row r="2" spans="1:6" ht="18.75" outlineLevel="1" x14ac:dyDescent="0.25">
      <c r="A2" s="18" t="s">
        <v>171</v>
      </c>
      <c r="B2" s="19" t="s">
        <v>16</v>
      </c>
      <c r="C2" s="21">
        <f>Расчёт!H2</f>
        <v>600</v>
      </c>
      <c r="D2" s="20">
        <f>E47/C2</f>
        <v>1422.46009508</v>
      </c>
      <c r="E2" s="20">
        <f>C2*D2/Расчёт!H29</f>
        <v>853476.05704799993</v>
      </c>
      <c r="F2" s="3"/>
    </row>
    <row r="3" spans="1:6" ht="18.75" outlineLevel="1" x14ac:dyDescent="0.25">
      <c r="A3" s="28" t="s">
        <v>172</v>
      </c>
      <c r="B3" s="29" t="s">
        <v>16</v>
      </c>
      <c r="C3" s="30">
        <f>Расчёт!H2</f>
        <v>600</v>
      </c>
      <c r="D3" s="31">
        <f>E55/C3</f>
        <v>3288.4828420000008</v>
      </c>
      <c r="E3" s="31">
        <f>D3*C3/Расчёт!H29</f>
        <v>1973089.7052000004</v>
      </c>
      <c r="F3" s="3"/>
    </row>
    <row r="4" spans="1:6" ht="18.75" outlineLevel="1" x14ac:dyDescent="0.25">
      <c r="A4" s="52" t="s">
        <v>173</v>
      </c>
      <c r="B4" s="53" t="s">
        <v>16</v>
      </c>
      <c r="C4" s="54">
        <f>Расчёт!H2</f>
        <v>600</v>
      </c>
      <c r="D4" s="55">
        <f>E61/C4</f>
        <v>271.23008041333327</v>
      </c>
      <c r="E4" s="55">
        <f>C4*D4/Расчёт!H29</f>
        <v>162738.04824799995</v>
      </c>
      <c r="F4" s="3"/>
    </row>
    <row r="5" spans="1:6" ht="18.75" outlineLevel="1" x14ac:dyDescent="0.25">
      <c r="A5" s="66" t="s">
        <v>178</v>
      </c>
      <c r="B5" s="67" t="s">
        <v>16</v>
      </c>
      <c r="C5" s="68">
        <f>Расчёт!H2</f>
        <v>600</v>
      </c>
      <c r="D5" s="69">
        <f>E69/C5</f>
        <v>1691.1502443300003</v>
      </c>
      <c r="E5" s="69">
        <f>C5*D5/Расчёт!H29</f>
        <v>1014690.1465980002</v>
      </c>
      <c r="F5" s="3"/>
    </row>
    <row r="6" spans="1:6" ht="18.75" outlineLevel="1" x14ac:dyDescent="0.25">
      <c r="A6" s="18" t="s">
        <v>174</v>
      </c>
      <c r="B6" s="19" t="str">
        <f t="shared" ref="B6:C9" si="0">B2</f>
        <v>м2</v>
      </c>
      <c r="C6" s="21">
        <f t="shared" si="0"/>
        <v>600</v>
      </c>
      <c r="D6" s="20">
        <f>E6/C6</f>
        <v>1158.8543279999999</v>
      </c>
      <c r="E6" s="20">
        <f>(E2-E41-E43-E44-E45)</f>
        <v>695312.59679999994</v>
      </c>
      <c r="F6" s="3"/>
    </row>
    <row r="7" spans="1:6" ht="18.75" outlineLevel="1" x14ac:dyDescent="0.25">
      <c r="A7" s="28" t="s">
        <v>175</v>
      </c>
      <c r="B7" s="29" t="str">
        <f t="shared" si="0"/>
        <v>м2</v>
      </c>
      <c r="C7" s="30">
        <f t="shared" si="0"/>
        <v>600</v>
      </c>
      <c r="D7" s="31">
        <f>E7/C7</f>
        <v>1071.1990920000003</v>
      </c>
      <c r="E7" s="31">
        <f>(E3-E48-E50-E52)</f>
        <v>642719.4552000002</v>
      </c>
      <c r="F7" s="3"/>
    </row>
    <row r="8" spans="1:6" ht="18.75" outlineLevel="1" x14ac:dyDescent="0.25">
      <c r="A8" s="52" t="s">
        <v>176</v>
      </c>
      <c r="B8" s="53" t="str">
        <f t="shared" si="0"/>
        <v>м2</v>
      </c>
      <c r="C8" s="54">
        <f t="shared" si="0"/>
        <v>600</v>
      </c>
      <c r="D8" s="55">
        <f>E8/C8</f>
        <v>160.45393333333325</v>
      </c>
      <c r="E8" s="55">
        <f>(E4-E56-E57-E59)</f>
        <v>96272.359999999957</v>
      </c>
      <c r="F8" s="3"/>
    </row>
    <row r="9" spans="1:6" ht="18.75" outlineLevel="1" x14ac:dyDescent="0.25">
      <c r="A9" s="66" t="s">
        <v>177</v>
      </c>
      <c r="B9" s="67" t="str">
        <f t="shared" si="0"/>
        <v>м2</v>
      </c>
      <c r="C9" s="68">
        <f t="shared" si="0"/>
        <v>600</v>
      </c>
      <c r="D9" s="69">
        <f>E9/C9</f>
        <v>1349.4293385000003</v>
      </c>
      <c r="E9" s="69">
        <f>(E5-E62-E64-E65-E66)</f>
        <v>809657.60310000018</v>
      </c>
      <c r="F9" s="3"/>
    </row>
    <row r="10" spans="1:6" ht="18.75" outlineLevel="1" x14ac:dyDescent="0.25">
      <c r="A10" s="83" t="s">
        <v>26</v>
      </c>
      <c r="B10" s="84" t="s">
        <v>16</v>
      </c>
      <c r="C10" s="85">
        <f>Расчёт!H2</f>
        <v>600</v>
      </c>
      <c r="D10" s="86">
        <v>0</v>
      </c>
      <c r="E10" s="86">
        <v>0</v>
      </c>
      <c r="F10" s="3"/>
    </row>
    <row r="11" spans="1:6" ht="18.75" x14ac:dyDescent="0.25">
      <c r="A11" s="110" t="s">
        <v>246</v>
      </c>
      <c r="B11" s="111" t="s">
        <v>16</v>
      </c>
      <c r="C11" s="112">
        <f>C10</f>
        <v>600</v>
      </c>
      <c r="D11" s="113">
        <f>E11/C11</f>
        <v>0</v>
      </c>
      <c r="E11" s="113">
        <f>E18+E26+E32+E40</f>
        <v>0</v>
      </c>
      <c r="F11" s="3"/>
    </row>
    <row r="12" spans="1:6" x14ac:dyDescent="0.25">
      <c r="A12" s="114" t="s">
        <v>5</v>
      </c>
      <c r="B12" s="115" t="s">
        <v>6</v>
      </c>
      <c r="C12" s="123">
        <v>0</v>
      </c>
      <c r="D12" s="116">
        <v>170</v>
      </c>
      <c r="E12" s="117">
        <f t="shared" ref="E12:E17" si="1">C12*D12</f>
        <v>0</v>
      </c>
      <c r="F12" s="3"/>
    </row>
    <row r="13" spans="1:6" x14ac:dyDescent="0.25">
      <c r="A13" s="114" t="s">
        <v>7</v>
      </c>
      <c r="B13" s="115" t="s">
        <v>8</v>
      </c>
      <c r="C13" s="123">
        <v>0</v>
      </c>
      <c r="D13" s="116">
        <v>5500</v>
      </c>
      <c r="E13" s="117">
        <f t="shared" si="1"/>
        <v>0</v>
      </c>
      <c r="F13" s="3"/>
    </row>
    <row r="14" spans="1:6" x14ac:dyDescent="0.25">
      <c r="A14" s="114" t="s">
        <v>9</v>
      </c>
      <c r="B14" s="115" t="s">
        <v>10</v>
      </c>
      <c r="C14" s="123">
        <v>0</v>
      </c>
      <c r="D14" s="116">
        <v>2000</v>
      </c>
      <c r="E14" s="117">
        <f t="shared" si="1"/>
        <v>0</v>
      </c>
      <c r="F14" s="3"/>
    </row>
    <row r="15" spans="1:6" x14ac:dyDescent="0.25">
      <c r="A15" s="114" t="s">
        <v>11</v>
      </c>
      <c r="B15" s="115" t="s">
        <v>8</v>
      </c>
      <c r="C15" s="123">
        <v>0</v>
      </c>
      <c r="D15" s="116">
        <v>250</v>
      </c>
      <c r="E15" s="117">
        <f t="shared" si="1"/>
        <v>0</v>
      </c>
      <c r="F15" s="3"/>
    </row>
    <row r="16" spans="1:6" x14ac:dyDescent="0.25">
      <c r="A16" s="114" t="s">
        <v>12</v>
      </c>
      <c r="B16" s="115" t="s">
        <v>13</v>
      </c>
      <c r="C16" s="123">
        <v>0</v>
      </c>
      <c r="D16" s="116">
        <v>7000</v>
      </c>
      <c r="E16" s="118">
        <f t="shared" si="1"/>
        <v>0</v>
      </c>
      <c r="F16" s="3"/>
    </row>
    <row r="17" spans="1:6" ht="30" x14ac:dyDescent="0.25">
      <c r="A17" s="114" t="s">
        <v>14</v>
      </c>
      <c r="B17" s="115" t="s">
        <v>13</v>
      </c>
      <c r="C17" s="123">
        <v>0</v>
      </c>
      <c r="D17" s="116">
        <v>33500</v>
      </c>
      <c r="E17" s="118">
        <f t="shared" si="1"/>
        <v>0</v>
      </c>
      <c r="F17" s="3"/>
    </row>
    <row r="18" spans="1:6" x14ac:dyDescent="0.25">
      <c r="A18" s="119" t="s">
        <v>15</v>
      </c>
      <c r="B18" s="120"/>
      <c r="C18" s="124"/>
      <c r="D18" s="121"/>
      <c r="E18" s="122">
        <f>SUM(E12:E17)</f>
        <v>0</v>
      </c>
      <c r="F18" s="3"/>
    </row>
    <row r="19" spans="1:6" ht="30" x14ac:dyDescent="0.25">
      <c r="A19" s="114" t="s">
        <v>28</v>
      </c>
      <c r="B19" s="114" t="s">
        <v>253</v>
      </c>
      <c r="C19" s="254">
        <v>0</v>
      </c>
      <c r="D19" s="114">
        <v>3500</v>
      </c>
      <c r="E19" s="114">
        <f t="shared" ref="E19:E25" si="2">C19*D19</f>
        <v>0</v>
      </c>
      <c r="F19" s="3"/>
    </row>
    <row r="20" spans="1:6" x14ac:dyDescent="0.25">
      <c r="A20" s="114" t="s">
        <v>29</v>
      </c>
      <c r="B20" s="114" t="s">
        <v>17</v>
      </c>
      <c r="C20" s="254">
        <v>0</v>
      </c>
      <c r="D20" s="114">
        <v>54000</v>
      </c>
      <c r="E20" s="114">
        <f t="shared" si="2"/>
        <v>0</v>
      </c>
      <c r="F20" s="3"/>
    </row>
    <row r="21" spans="1:6" x14ac:dyDescent="0.25">
      <c r="A21" s="114" t="s">
        <v>30</v>
      </c>
      <c r="B21" s="114" t="s">
        <v>18</v>
      </c>
      <c r="C21" s="254">
        <f>3.14*0.1*0.1*C19</f>
        <v>0</v>
      </c>
      <c r="D21" s="114">
        <v>2500</v>
      </c>
      <c r="E21" s="114">
        <f t="shared" si="2"/>
        <v>0</v>
      </c>
      <c r="F21" s="3"/>
    </row>
    <row r="22" spans="1:6" x14ac:dyDescent="0.25">
      <c r="A22" s="114" t="s">
        <v>31</v>
      </c>
      <c r="B22" s="114" t="s">
        <v>18</v>
      </c>
      <c r="C22" s="254">
        <f>C21*1.02</f>
        <v>0</v>
      </c>
      <c r="D22" s="114">
        <v>4800</v>
      </c>
      <c r="E22" s="114">
        <f t="shared" si="2"/>
        <v>0</v>
      </c>
      <c r="F22" s="3"/>
    </row>
    <row r="23" spans="1:6" x14ac:dyDescent="0.25">
      <c r="A23" s="114" t="s">
        <v>32</v>
      </c>
      <c r="B23" s="114" t="s">
        <v>16</v>
      </c>
      <c r="C23" s="254">
        <v>0</v>
      </c>
      <c r="D23" s="114">
        <v>180</v>
      </c>
      <c r="E23" s="114">
        <f t="shared" si="2"/>
        <v>0</v>
      </c>
      <c r="F23" s="3"/>
    </row>
    <row r="24" spans="1:6" x14ac:dyDescent="0.25">
      <c r="A24" s="114" t="s">
        <v>33</v>
      </c>
      <c r="B24" s="114" t="s">
        <v>582</v>
      </c>
      <c r="C24" s="254">
        <v>0</v>
      </c>
      <c r="D24" s="114">
        <v>47</v>
      </c>
      <c r="E24" s="114">
        <f t="shared" si="2"/>
        <v>0</v>
      </c>
      <c r="F24" s="3"/>
    </row>
    <row r="25" spans="1:6" x14ac:dyDescent="0.25">
      <c r="A25" s="114" t="s">
        <v>34</v>
      </c>
      <c r="B25" s="114" t="s">
        <v>582</v>
      </c>
      <c r="C25" s="254">
        <v>0</v>
      </c>
      <c r="D25" s="114">
        <v>380</v>
      </c>
      <c r="E25" s="114">
        <f t="shared" si="2"/>
        <v>0</v>
      </c>
      <c r="F25" s="3"/>
    </row>
    <row r="26" spans="1:6" x14ac:dyDescent="0.25">
      <c r="A26" s="253" t="s">
        <v>15</v>
      </c>
      <c r="B26" s="253"/>
      <c r="C26" s="253"/>
      <c r="D26" s="253"/>
      <c r="E26" s="253">
        <f>SUM(E19:E25)</f>
        <v>0</v>
      </c>
      <c r="F26" s="3"/>
    </row>
    <row r="27" spans="1:6" x14ac:dyDescent="0.25">
      <c r="A27" s="114" t="s">
        <v>5</v>
      </c>
      <c r="B27" s="115" t="s">
        <v>6</v>
      </c>
      <c r="C27" s="123">
        <v>0</v>
      </c>
      <c r="D27" s="116">
        <v>170</v>
      </c>
      <c r="E27" s="117">
        <f>C27*D27</f>
        <v>0</v>
      </c>
      <c r="F27" s="3"/>
    </row>
    <row r="28" spans="1:6" ht="18.75" customHeight="1" x14ac:dyDescent="0.25">
      <c r="A28" s="114" t="s">
        <v>20</v>
      </c>
      <c r="B28" s="115" t="s">
        <v>18</v>
      </c>
      <c r="C28" s="123">
        <v>0</v>
      </c>
      <c r="D28" s="116">
        <v>450</v>
      </c>
      <c r="E28" s="117">
        <f t="shared" ref="E28:E31" si="3">C28*D28</f>
        <v>0</v>
      </c>
      <c r="F28" s="3"/>
    </row>
    <row r="29" spans="1:6" x14ac:dyDescent="0.25">
      <c r="A29" s="114" t="s">
        <v>19</v>
      </c>
      <c r="B29" s="115" t="s">
        <v>18</v>
      </c>
      <c r="C29" s="123">
        <v>0</v>
      </c>
      <c r="D29" s="116">
        <v>680</v>
      </c>
      <c r="E29" s="117">
        <f t="shared" si="3"/>
        <v>0</v>
      </c>
      <c r="F29" s="3"/>
    </row>
    <row r="30" spans="1:6" ht="30" x14ac:dyDescent="0.25">
      <c r="A30" s="114" t="s">
        <v>21</v>
      </c>
      <c r="B30" s="115" t="s">
        <v>8</v>
      </c>
      <c r="C30" s="123">
        <v>0</v>
      </c>
      <c r="D30" s="116">
        <v>350</v>
      </c>
      <c r="E30" s="117">
        <f t="shared" si="3"/>
        <v>0</v>
      </c>
      <c r="F30" s="3"/>
    </row>
    <row r="31" spans="1:6" ht="33.75" customHeight="1" x14ac:dyDescent="0.25">
      <c r="A31" s="114" t="s">
        <v>22</v>
      </c>
      <c r="B31" s="115" t="s">
        <v>8</v>
      </c>
      <c r="C31" s="123">
        <v>0</v>
      </c>
      <c r="D31" s="116">
        <v>11900</v>
      </c>
      <c r="E31" s="118">
        <f t="shared" si="3"/>
        <v>0</v>
      </c>
      <c r="F31" s="3"/>
    </row>
    <row r="32" spans="1:6" x14ac:dyDescent="0.25">
      <c r="A32" s="119" t="s">
        <v>15</v>
      </c>
      <c r="B32" s="120"/>
      <c r="C32" s="125"/>
      <c r="D32" s="121"/>
      <c r="E32" s="122">
        <f>SUM(E27:E31)</f>
        <v>0</v>
      </c>
      <c r="F32" s="3"/>
    </row>
    <row r="33" spans="1:6" x14ac:dyDescent="0.25">
      <c r="A33" s="114" t="s">
        <v>5</v>
      </c>
      <c r="B33" s="115" t="s">
        <v>6</v>
      </c>
      <c r="C33" s="123">
        <v>0</v>
      </c>
      <c r="D33" s="116">
        <v>170</v>
      </c>
      <c r="E33" s="117">
        <f>C33*D33</f>
        <v>0</v>
      </c>
      <c r="F33" s="3"/>
    </row>
    <row r="34" spans="1:6" x14ac:dyDescent="0.25">
      <c r="A34" s="114" t="s">
        <v>7</v>
      </c>
      <c r="B34" s="115" t="s">
        <v>8</v>
      </c>
      <c r="C34" s="123">
        <v>0</v>
      </c>
      <c r="D34" s="116">
        <v>5500</v>
      </c>
      <c r="E34" s="117">
        <f t="shared" ref="E34:E39" si="4">C34*D34</f>
        <v>0</v>
      </c>
      <c r="F34" s="3"/>
    </row>
    <row r="35" spans="1:6" x14ac:dyDescent="0.25">
      <c r="A35" s="114" t="s">
        <v>9</v>
      </c>
      <c r="B35" s="115" t="s">
        <v>10</v>
      </c>
      <c r="C35" s="123">
        <v>0</v>
      </c>
      <c r="D35" s="116">
        <v>2000</v>
      </c>
      <c r="E35" s="117">
        <f t="shared" si="4"/>
        <v>0</v>
      </c>
      <c r="F35" s="3"/>
    </row>
    <row r="36" spans="1:6" x14ac:dyDescent="0.25">
      <c r="A36" s="114" t="s">
        <v>11</v>
      </c>
      <c r="B36" s="115" t="s">
        <v>8</v>
      </c>
      <c r="C36" s="123">
        <v>0</v>
      </c>
      <c r="D36" s="116">
        <v>250</v>
      </c>
      <c r="E36" s="117">
        <f t="shared" si="4"/>
        <v>0</v>
      </c>
      <c r="F36" s="3"/>
    </row>
    <row r="37" spans="1:6" ht="30" x14ac:dyDescent="0.25">
      <c r="A37" s="114" t="s">
        <v>23</v>
      </c>
      <c r="B37" s="115" t="s">
        <v>18</v>
      </c>
      <c r="C37" s="123">
        <v>0</v>
      </c>
      <c r="D37" s="116">
        <v>1800</v>
      </c>
      <c r="E37" s="118">
        <f t="shared" si="4"/>
        <v>0</v>
      </c>
      <c r="F37" s="3"/>
    </row>
    <row r="38" spans="1:6" x14ac:dyDescent="0.25">
      <c r="A38" s="114" t="s">
        <v>24</v>
      </c>
      <c r="B38" s="115" t="s">
        <v>18</v>
      </c>
      <c r="C38" s="123">
        <v>0</v>
      </c>
      <c r="D38" s="116">
        <v>3800</v>
      </c>
      <c r="E38" s="118">
        <f t="shared" si="4"/>
        <v>0</v>
      </c>
      <c r="F38" s="2"/>
    </row>
    <row r="39" spans="1:6" x14ac:dyDescent="0.25">
      <c r="A39" s="114" t="s">
        <v>25</v>
      </c>
      <c r="B39" s="115" t="s">
        <v>17</v>
      </c>
      <c r="C39" s="123">
        <v>0</v>
      </c>
      <c r="D39" s="116">
        <v>29500</v>
      </c>
      <c r="E39" s="118">
        <f t="shared" si="4"/>
        <v>0</v>
      </c>
    </row>
    <row r="40" spans="1:6" x14ac:dyDescent="0.25">
      <c r="A40" s="119" t="s">
        <v>15</v>
      </c>
      <c r="B40" s="120"/>
      <c r="C40" s="125"/>
      <c r="D40" s="121"/>
      <c r="E40" s="122">
        <f>SUM(E33:E39)</f>
        <v>0</v>
      </c>
    </row>
    <row r="41" spans="1:6" hidden="1" outlineLevel="1" x14ac:dyDescent="0.25">
      <c r="A41" s="41" t="s">
        <v>5</v>
      </c>
      <c r="B41" s="42" t="s">
        <v>6</v>
      </c>
      <c r="C41" s="43">
        <f>0.037447924*C3</f>
        <v>22.468754400000002</v>
      </c>
      <c r="D41" s="44">
        <v>170</v>
      </c>
      <c r="E41" s="45">
        <f t="shared" ref="E41:E46" si="5">C41*D41</f>
        <v>3819.6882480000004</v>
      </c>
      <c r="F41" s="3"/>
    </row>
    <row r="42" spans="1:6" hidden="1" outlineLevel="1" x14ac:dyDescent="0.25">
      <c r="A42" s="41" t="s">
        <v>7</v>
      </c>
      <c r="B42" s="42" t="s">
        <v>8</v>
      </c>
      <c r="C42" s="43">
        <f>0.149791696*C3</f>
        <v>89.875017600000007</v>
      </c>
      <c r="D42" s="44">
        <v>5500</v>
      </c>
      <c r="E42" s="45">
        <f t="shared" si="5"/>
        <v>494312.59680000006</v>
      </c>
      <c r="F42" s="3"/>
    </row>
    <row r="43" spans="1:6" hidden="1" outlineLevel="1" x14ac:dyDescent="0.25">
      <c r="A43" s="41" t="s">
        <v>9</v>
      </c>
      <c r="B43" s="42" t="s">
        <v>10</v>
      </c>
      <c r="C43" s="43">
        <f>0.5*C42</f>
        <v>44.937508800000003</v>
      </c>
      <c r="D43" s="44">
        <v>2000</v>
      </c>
      <c r="E43" s="45">
        <f t="shared" si="5"/>
        <v>89875.017600000006</v>
      </c>
      <c r="F43" s="3"/>
    </row>
    <row r="44" spans="1:6" hidden="1" outlineLevel="1" x14ac:dyDescent="0.25">
      <c r="A44" s="41" t="s">
        <v>11</v>
      </c>
      <c r="B44" s="42" t="s">
        <v>8</v>
      </c>
      <c r="C44" s="43">
        <f>C42</f>
        <v>89.875017600000007</v>
      </c>
      <c r="D44" s="44">
        <v>250</v>
      </c>
      <c r="E44" s="45">
        <f t="shared" si="5"/>
        <v>22468.754400000002</v>
      </c>
      <c r="F44" s="3"/>
    </row>
    <row r="45" spans="1:6" hidden="1" outlineLevel="1" x14ac:dyDescent="0.25">
      <c r="A45" s="41" t="s">
        <v>12</v>
      </c>
      <c r="B45" s="42" t="s">
        <v>13</v>
      </c>
      <c r="C45" s="43">
        <f>0.01*C3</f>
        <v>6</v>
      </c>
      <c r="D45" s="44">
        <v>7000</v>
      </c>
      <c r="E45" s="46">
        <f t="shared" si="5"/>
        <v>42000</v>
      </c>
      <c r="F45" s="3"/>
    </row>
    <row r="46" spans="1:6" ht="30" hidden="1" outlineLevel="1" x14ac:dyDescent="0.25">
      <c r="A46" s="41" t="s">
        <v>14</v>
      </c>
      <c r="B46" s="42" t="s">
        <v>13</v>
      </c>
      <c r="C46" s="43">
        <f>C45</f>
        <v>6</v>
      </c>
      <c r="D46" s="44">
        <v>33500</v>
      </c>
      <c r="E46" s="46">
        <f t="shared" si="5"/>
        <v>201000</v>
      </c>
      <c r="F46" s="3"/>
    </row>
    <row r="47" spans="1:6" hidden="1" outlineLevel="1" x14ac:dyDescent="0.25">
      <c r="A47" s="47" t="s">
        <v>15</v>
      </c>
      <c r="B47" s="48"/>
      <c r="C47" s="49"/>
      <c r="D47" s="50"/>
      <c r="E47" s="51">
        <f>SUM(E41:E46)</f>
        <v>853476.05704800005</v>
      </c>
      <c r="F47" s="3"/>
    </row>
    <row r="48" spans="1:6" ht="30" hidden="1" outlineLevel="1" x14ac:dyDescent="0.25">
      <c r="A48" s="32" t="s">
        <v>28</v>
      </c>
      <c r="B48" s="33" t="s">
        <v>253</v>
      </c>
      <c r="C48" s="34">
        <f>0.6175*C3</f>
        <v>370.50000000000006</v>
      </c>
      <c r="D48" s="35">
        <v>3500</v>
      </c>
      <c r="E48" s="36">
        <f t="shared" ref="E48:E54" si="6">C48*D48</f>
        <v>1296750.0000000002</v>
      </c>
      <c r="F48" s="3"/>
    </row>
    <row r="49" spans="1:6" hidden="1" outlineLevel="1" x14ac:dyDescent="0.25">
      <c r="A49" s="32" t="s">
        <v>29</v>
      </c>
      <c r="B49" s="33" t="s">
        <v>17</v>
      </c>
      <c r="C49" s="34">
        <f>0.018*C3</f>
        <v>10.799999999999999</v>
      </c>
      <c r="D49" s="35">
        <v>54000</v>
      </c>
      <c r="E49" s="36">
        <f t="shared" si="6"/>
        <v>583200</v>
      </c>
      <c r="F49" s="3"/>
    </row>
    <row r="50" spans="1:6" hidden="1" outlineLevel="1" x14ac:dyDescent="0.25">
      <c r="A50" s="32" t="s">
        <v>30</v>
      </c>
      <c r="B50" s="33" t="s">
        <v>18</v>
      </c>
      <c r="C50" s="34">
        <f>3.14*0.1*0.1*C48</f>
        <v>11.633700000000003</v>
      </c>
      <c r="D50" s="35">
        <v>2500</v>
      </c>
      <c r="E50" s="36">
        <f t="shared" si="6"/>
        <v>29084.250000000007</v>
      </c>
      <c r="F50" s="3"/>
    </row>
    <row r="51" spans="1:6" hidden="1" outlineLevel="1" x14ac:dyDescent="0.25">
      <c r="A51" s="32" t="s">
        <v>31</v>
      </c>
      <c r="B51" s="33" t="s">
        <v>18</v>
      </c>
      <c r="C51" s="34">
        <f>C50*1.02</f>
        <v>11.866374000000002</v>
      </c>
      <c r="D51" s="35">
        <v>4800</v>
      </c>
      <c r="E51" s="36">
        <f t="shared" si="6"/>
        <v>56958.595200000011</v>
      </c>
      <c r="F51" s="3"/>
    </row>
    <row r="52" spans="1:6" hidden="1" outlineLevel="1" x14ac:dyDescent="0.25">
      <c r="A52" s="32" t="s">
        <v>32</v>
      </c>
      <c r="B52" s="33" t="s">
        <v>16</v>
      </c>
      <c r="C52" s="34">
        <f>0.042*C3</f>
        <v>25.200000000000003</v>
      </c>
      <c r="D52" s="35">
        <v>180</v>
      </c>
      <c r="E52" s="36">
        <f t="shared" si="6"/>
        <v>4536.0000000000009</v>
      </c>
      <c r="F52" s="3"/>
    </row>
    <row r="53" spans="1:6" hidden="1" outlineLevel="1" x14ac:dyDescent="0.25">
      <c r="A53" s="32" t="s">
        <v>33</v>
      </c>
      <c r="B53" s="33" t="s">
        <v>582</v>
      </c>
      <c r="C53" s="34">
        <f>0.0043*C3</f>
        <v>2.58</v>
      </c>
      <c r="D53" s="35">
        <v>47</v>
      </c>
      <c r="E53" s="36">
        <f t="shared" si="6"/>
        <v>121.26</v>
      </c>
      <c r="F53" s="3"/>
    </row>
    <row r="54" spans="1:6" hidden="1" outlineLevel="1" x14ac:dyDescent="0.25">
      <c r="A54" s="32" t="s">
        <v>34</v>
      </c>
      <c r="B54" s="33" t="s">
        <v>582</v>
      </c>
      <c r="C54" s="34">
        <f>0.0107*C3</f>
        <v>6.42</v>
      </c>
      <c r="D54" s="35">
        <v>380</v>
      </c>
      <c r="E54" s="36">
        <f t="shared" si="6"/>
        <v>2439.6</v>
      </c>
      <c r="F54" s="3"/>
    </row>
    <row r="55" spans="1:6" ht="15.75" hidden="1" outlineLevel="1" x14ac:dyDescent="0.25">
      <c r="A55" s="37" t="s">
        <v>15</v>
      </c>
      <c r="B55" s="38"/>
      <c r="C55" s="38"/>
      <c r="D55" s="39"/>
      <c r="E55" s="40">
        <f>SUM(E48:E54)</f>
        <v>1973089.7052000004</v>
      </c>
      <c r="F55" s="3"/>
    </row>
    <row r="56" spans="1:6" hidden="1" outlineLevel="1" x14ac:dyDescent="0.25">
      <c r="A56" s="56" t="s">
        <v>5</v>
      </c>
      <c r="B56" s="57" t="s">
        <v>6</v>
      </c>
      <c r="C56" s="58">
        <f>0.037447924*C4</f>
        <v>22.468754400000002</v>
      </c>
      <c r="D56" s="59">
        <v>170</v>
      </c>
      <c r="E56" s="60">
        <f>C56*D56</f>
        <v>3819.6882480000004</v>
      </c>
      <c r="F56" s="3"/>
    </row>
    <row r="57" spans="1:6" ht="18.75" hidden="1" customHeight="1" outlineLevel="1" x14ac:dyDescent="0.25">
      <c r="A57" s="56" t="s">
        <v>20</v>
      </c>
      <c r="B57" s="57" t="s">
        <v>18</v>
      </c>
      <c r="C57" s="58">
        <f>0.23*C4</f>
        <v>138</v>
      </c>
      <c r="D57" s="59">
        <v>450</v>
      </c>
      <c r="E57" s="60">
        <f t="shared" ref="E57:E60" si="7">C57*D57</f>
        <v>62100</v>
      </c>
      <c r="F57" s="3"/>
    </row>
    <row r="58" spans="1:6" hidden="1" outlineLevel="1" x14ac:dyDescent="0.25">
      <c r="A58" s="56" t="s">
        <v>19</v>
      </c>
      <c r="B58" s="57" t="s">
        <v>18</v>
      </c>
      <c r="C58" s="58">
        <f>C57</f>
        <v>138</v>
      </c>
      <c r="D58" s="59">
        <v>680</v>
      </c>
      <c r="E58" s="60">
        <f t="shared" si="7"/>
        <v>93840</v>
      </c>
      <c r="F58" s="3"/>
    </row>
    <row r="59" spans="1:6" ht="30" hidden="1" outlineLevel="1" x14ac:dyDescent="0.25">
      <c r="A59" s="56" t="s">
        <v>21</v>
      </c>
      <c r="B59" s="57" t="s">
        <v>8</v>
      </c>
      <c r="C59" s="58">
        <f>0.0026*C4</f>
        <v>1.5599999999999998</v>
      </c>
      <c r="D59" s="59">
        <v>350</v>
      </c>
      <c r="E59" s="60">
        <f t="shared" si="7"/>
        <v>545.99999999999989</v>
      </c>
      <c r="F59" s="3"/>
    </row>
    <row r="60" spans="1:6" ht="33.75" hidden="1" customHeight="1" outlineLevel="1" x14ac:dyDescent="0.25">
      <c r="A60" s="56" t="s">
        <v>22</v>
      </c>
      <c r="B60" s="57" t="s">
        <v>8</v>
      </c>
      <c r="C60" s="58">
        <v>0.2044</v>
      </c>
      <c r="D60" s="59">
        <v>11900</v>
      </c>
      <c r="E60" s="61">
        <f t="shared" si="7"/>
        <v>2432.36</v>
      </c>
      <c r="F60" s="3"/>
    </row>
    <row r="61" spans="1:6" hidden="1" outlineLevel="1" x14ac:dyDescent="0.25">
      <c r="A61" s="62" t="s">
        <v>15</v>
      </c>
      <c r="B61" s="63"/>
      <c r="C61" s="63"/>
      <c r="D61" s="64"/>
      <c r="E61" s="65">
        <f>SUM(E56:E60)</f>
        <v>162738.04824799998</v>
      </c>
      <c r="F61" s="3"/>
    </row>
    <row r="62" spans="1:6" hidden="1" outlineLevel="1" x14ac:dyDescent="0.25">
      <c r="A62" s="70" t="s">
        <v>5</v>
      </c>
      <c r="B62" s="71" t="s">
        <v>6</v>
      </c>
      <c r="C62" s="72">
        <f>0.037447924*C5</f>
        <v>22.468754400000002</v>
      </c>
      <c r="D62" s="73">
        <v>170</v>
      </c>
      <c r="E62" s="74">
        <f>C62*D62</f>
        <v>3819.6882480000004</v>
      </c>
      <c r="F62" s="3"/>
    </row>
    <row r="63" spans="1:6" hidden="1" outlineLevel="1" x14ac:dyDescent="0.25">
      <c r="A63" s="70" t="s">
        <v>7</v>
      </c>
      <c r="B63" s="71" t="s">
        <v>8</v>
      </c>
      <c r="C63" s="72">
        <f>0.160427807*C5</f>
        <v>96.256684200000009</v>
      </c>
      <c r="D63" s="73">
        <v>5500</v>
      </c>
      <c r="E63" s="74">
        <f t="shared" ref="E63:E68" si="8">C63*D63</f>
        <v>529411.7631000001</v>
      </c>
      <c r="F63" s="3"/>
    </row>
    <row r="64" spans="1:6" hidden="1" outlineLevel="1" x14ac:dyDescent="0.25">
      <c r="A64" s="70" t="s">
        <v>9</v>
      </c>
      <c r="B64" s="71" t="s">
        <v>10</v>
      </c>
      <c r="C64" s="72">
        <f>C63*0.5</f>
        <v>48.128342100000005</v>
      </c>
      <c r="D64" s="73">
        <v>2000</v>
      </c>
      <c r="E64" s="74">
        <f t="shared" si="8"/>
        <v>96256.684200000003</v>
      </c>
      <c r="F64" s="3"/>
    </row>
    <row r="65" spans="1:6" hidden="1" outlineLevel="1" x14ac:dyDescent="0.25">
      <c r="A65" s="70" t="s">
        <v>11</v>
      </c>
      <c r="B65" s="71" t="s">
        <v>8</v>
      </c>
      <c r="C65" s="72">
        <f>C63</f>
        <v>96.256684200000009</v>
      </c>
      <c r="D65" s="73">
        <v>250</v>
      </c>
      <c r="E65" s="74">
        <f t="shared" si="8"/>
        <v>24064.171050000001</v>
      </c>
      <c r="F65" s="3"/>
    </row>
    <row r="66" spans="1:6" ht="30" hidden="1" outlineLevel="1" x14ac:dyDescent="0.25">
      <c r="A66" s="70" t="s">
        <v>23</v>
      </c>
      <c r="B66" s="71" t="s">
        <v>18</v>
      </c>
      <c r="C66" s="72">
        <f>0.0749*C5</f>
        <v>44.94</v>
      </c>
      <c r="D66" s="73">
        <v>1800</v>
      </c>
      <c r="E66" s="75">
        <f t="shared" si="8"/>
        <v>80892</v>
      </c>
      <c r="F66" s="3"/>
    </row>
    <row r="67" spans="1:6" hidden="1" outlineLevel="1" x14ac:dyDescent="0.25">
      <c r="A67" s="70" t="s">
        <v>24</v>
      </c>
      <c r="B67" s="71" t="s">
        <v>18</v>
      </c>
      <c r="C67" s="72">
        <f>C66*1.02</f>
        <v>45.838799999999999</v>
      </c>
      <c r="D67" s="73">
        <v>3800</v>
      </c>
      <c r="E67" s="75">
        <f t="shared" si="8"/>
        <v>174187.44</v>
      </c>
      <c r="F67" s="2"/>
    </row>
    <row r="68" spans="1:6" hidden="1" outlineLevel="1" x14ac:dyDescent="0.25">
      <c r="A68" s="70" t="s">
        <v>25</v>
      </c>
      <c r="B68" s="71" t="s">
        <v>17</v>
      </c>
      <c r="C68" s="72">
        <f>0.08*C66</f>
        <v>3.5951999999999997</v>
      </c>
      <c r="D68" s="73">
        <v>29500</v>
      </c>
      <c r="E68" s="75">
        <f t="shared" si="8"/>
        <v>106058.4</v>
      </c>
    </row>
    <row r="69" spans="1:6" hidden="1" outlineLevel="1" x14ac:dyDescent="0.25">
      <c r="A69" s="76" t="s">
        <v>15</v>
      </c>
      <c r="B69" s="77"/>
      <c r="C69" s="77"/>
      <c r="D69" s="78"/>
      <c r="E69" s="79">
        <f>SUM(E62:E68)</f>
        <v>1014690.1465980002</v>
      </c>
    </row>
    <row r="70" spans="1:6" collapsed="1" x14ac:dyDescent="0.25"/>
  </sheetData>
  <autoFilter ref="A1:E69"/>
  <customSheetViews>
    <customSheetView guid="{29263BE8-5F92-4B88-9012-AAC435C2C762}">
      <selection activeCell="I8" sqref="I8"/>
      <pageMargins left="0.7" right="0.7" top="0.75" bottom="0.75" header="0.3" footer="0.3"/>
      <pageSetup paperSize="9" orientation="portrait" verticalDpi="0" r:id="rId1"/>
    </customSheetView>
  </customSheetViews>
  <dataValidations count="1">
    <dataValidation type="list" allowBlank="1" showInputMessage="1" showErrorMessage="1" sqref="A60 A45:A46 A48:A54 A66:A68 A31 A16:A17 A37:A39 A19:A25">
      <formula1>Фундаменты</formula1>
    </dataValidation>
  </dataValidations>
  <pageMargins left="0.7" right="0.7" top="0.75" bottom="0.75" header="0.3" footer="0.3"/>
  <pageSetup paperSize="9" orientation="portrait" verticalDpi="0"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0"/>
  <dimension ref="A1:E11"/>
  <sheetViews>
    <sheetView workbookViewId="0"/>
  </sheetViews>
  <sheetFormatPr defaultRowHeight="15" outlineLevelRow="1" x14ac:dyDescent="0.25"/>
  <cols>
    <col min="1" max="1" width="103.42578125" customWidth="1"/>
    <col min="2" max="2" width="7.28515625" customWidth="1"/>
    <col min="4" max="4" width="13" customWidth="1"/>
    <col min="5" max="5" width="13.42578125" customWidth="1"/>
  </cols>
  <sheetData>
    <row r="1" spans="1:5" ht="23.25" customHeight="1" x14ac:dyDescent="0.25">
      <c r="A1" s="82"/>
      <c r="B1" s="150"/>
      <c r="C1" s="150"/>
      <c r="D1" s="150"/>
      <c r="E1" s="150"/>
    </row>
    <row r="2" spans="1:5" ht="15.75" outlineLevel="1" x14ac:dyDescent="0.25">
      <c r="A2" s="159" t="s">
        <v>377</v>
      </c>
      <c r="B2" s="160" t="s">
        <v>16</v>
      </c>
      <c r="C2" s="161"/>
      <c r="D2" s="162">
        <v>750</v>
      </c>
      <c r="E2" s="163">
        <f>C2*D2</f>
        <v>0</v>
      </c>
    </row>
    <row r="3" spans="1:5" ht="15.75" outlineLevel="1" x14ac:dyDescent="0.25">
      <c r="A3" s="159" t="s">
        <v>378</v>
      </c>
      <c r="B3" s="160" t="s">
        <v>16</v>
      </c>
      <c r="C3" s="161"/>
      <c r="D3" s="162">
        <f>D2+D2*50%</f>
        <v>1125</v>
      </c>
      <c r="E3" s="163">
        <f t="shared" ref="E3" si="0">C3*D3</f>
        <v>0</v>
      </c>
    </row>
    <row r="4" spans="1:5" ht="15.75" outlineLevel="1" x14ac:dyDescent="0.25">
      <c r="A4" s="159" t="s">
        <v>379</v>
      </c>
      <c r="B4" s="160" t="s">
        <v>16</v>
      </c>
      <c r="C4" s="161"/>
      <c r="D4" s="162">
        <v>650</v>
      </c>
      <c r="E4" s="163">
        <f>C4*D4</f>
        <v>0</v>
      </c>
    </row>
    <row r="5" spans="1:5" ht="18" customHeight="1" outlineLevel="1" x14ac:dyDescent="0.25">
      <c r="A5" s="159" t="s">
        <v>380</v>
      </c>
      <c r="B5" s="160" t="s">
        <v>16</v>
      </c>
      <c r="C5" s="161"/>
      <c r="D5" s="162">
        <f>D4+D4*50%</f>
        <v>975</v>
      </c>
      <c r="E5" s="163">
        <f t="shared" ref="E5" si="1">C5*D5</f>
        <v>0</v>
      </c>
    </row>
    <row r="6" spans="1:5" ht="15.75" outlineLevel="1" x14ac:dyDescent="0.25">
      <c r="A6" s="159" t="s">
        <v>381</v>
      </c>
      <c r="B6" s="160" t="s">
        <v>16</v>
      </c>
      <c r="C6" s="161"/>
      <c r="D6" s="162">
        <v>1250</v>
      </c>
      <c r="E6" s="163">
        <f>C6*D6</f>
        <v>0</v>
      </c>
    </row>
    <row r="7" spans="1:5" ht="15.75" outlineLevel="1" x14ac:dyDescent="0.25">
      <c r="A7" s="159" t="s">
        <v>382</v>
      </c>
      <c r="B7" s="160" t="s">
        <v>16</v>
      </c>
      <c r="C7" s="161"/>
      <c r="D7" s="162">
        <f>D6+D6*50%</f>
        <v>1875</v>
      </c>
      <c r="E7" s="163">
        <f t="shared" ref="E7" si="2">C7*D7</f>
        <v>0</v>
      </c>
    </row>
    <row r="8" spans="1:5" ht="18" customHeight="1" x14ac:dyDescent="0.25">
      <c r="A8" s="41" t="s">
        <v>295</v>
      </c>
      <c r="B8" s="151"/>
      <c r="C8" s="151"/>
      <c r="D8" s="151"/>
      <c r="E8" s="148">
        <f>SUM(E2:E7)</f>
        <v>0</v>
      </c>
    </row>
    <row r="9" spans="1:5" x14ac:dyDescent="0.25">
      <c r="A9" s="41" t="s">
        <v>383</v>
      </c>
      <c r="B9" s="151"/>
      <c r="C9" s="151"/>
      <c r="D9" s="151"/>
      <c r="E9" s="151"/>
    </row>
    <row r="10" spans="1:5" x14ac:dyDescent="0.25">
      <c r="A10" s="41" t="s">
        <v>312</v>
      </c>
      <c r="B10" s="165" t="s">
        <v>16</v>
      </c>
      <c r="C10" s="157">
        <f>Расчёт!H2</f>
        <v>600</v>
      </c>
      <c r="D10" s="157">
        <f>(D2+D4+D6)/3</f>
        <v>883.33333333333337</v>
      </c>
      <c r="E10" s="157">
        <f>C10*D10</f>
        <v>530000</v>
      </c>
    </row>
    <row r="11" spans="1:5" x14ac:dyDescent="0.25">
      <c r="A11" s="41" t="s">
        <v>313</v>
      </c>
      <c r="B11" s="165" t="s">
        <v>16</v>
      </c>
      <c r="C11" s="157">
        <f>Расчёт!H2</f>
        <v>600</v>
      </c>
      <c r="D11" s="157">
        <f>(D3+D5+D7)/3</f>
        <v>1325</v>
      </c>
      <c r="E11" s="157">
        <f>C11*D11</f>
        <v>795000</v>
      </c>
    </row>
  </sheetData>
  <customSheetViews>
    <customSheetView guid="{29263BE8-5F92-4B88-9012-AAC435C2C762}">
      <pageMargins left="0.7" right="0.7" top="0.75" bottom="0.75" header="0.3" footer="0.3"/>
    </customSheetView>
  </customSheetView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1"/>
  <dimension ref="A1:E9"/>
  <sheetViews>
    <sheetView workbookViewId="0"/>
  </sheetViews>
  <sheetFormatPr defaultRowHeight="15" outlineLevelRow="1" x14ac:dyDescent="0.25"/>
  <cols>
    <col min="1" max="1" width="35.5703125" customWidth="1"/>
    <col min="2" max="2" width="7.28515625" customWidth="1"/>
    <col min="3" max="3" width="10.140625" bestFit="1" customWidth="1"/>
    <col min="4" max="4" width="13" customWidth="1"/>
    <col min="5" max="5" width="16.28515625" customWidth="1"/>
  </cols>
  <sheetData>
    <row r="1" spans="1:5" ht="23.25" customHeight="1" x14ac:dyDescent="0.25">
      <c r="A1" s="82"/>
      <c r="B1" s="150"/>
      <c r="C1" s="150"/>
      <c r="D1" s="150"/>
      <c r="E1" s="150"/>
    </row>
    <row r="2" spans="1:5" s="186" customFormat="1" ht="18.75" customHeight="1" outlineLevel="1" x14ac:dyDescent="0.25">
      <c r="A2" s="169" t="s">
        <v>821</v>
      </c>
      <c r="B2" s="170" t="s">
        <v>16</v>
      </c>
      <c r="C2" s="172">
        <f>Расчёт!H2</f>
        <v>600</v>
      </c>
      <c r="D2" s="171">
        <v>0</v>
      </c>
      <c r="E2" s="45">
        <f>C2*D2</f>
        <v>0</v>
      </c>
    </row>
    <row r="3" spans="1:5" ht="18.75" customHeight="1" outlineLevel="1" x14ac:dyDescent="0.25">
      <c r="A3" s="169" t="s">
        <v>384</v>
      </c>
      <c r="B3" s="170" t="s">
        <v>16</v>
      </c>
      <c r="C3" s="172">
        <f>Расчёт!H2</f>
        <v>600</v>
      </c>
      <c r="D3" s="171">
        <v>1500</v>
      </c>
      <c r="E3" s="45">
        <f>C3*D3</f>
        <v>900000</v>
      </c>
    </row>
    <row r="4" spans="1:5" ht="17.25" customHeight="1" outlineLevel="1" x14ac:dyDescent="0.25">
      <c r="A4" s="169" t="s">
        <v>389</v>
      </c>
      <c r="B4" s="170" t="s">
        <v>16</v>
      </c>
      <c r="C4" s="172">
        <f>C3</f>
        <v>600</v>
      </c>
      <c r="D4" s="171">
        <v>1150</v>
      </c>
      <c r="E4" s="45">
        <f t="shared" ref="E4" si="0">C4*D4</f>
        <v>690000</v>
      </c>
    </row>
    <row r="5" spans="1:5" ht="15.75" outlineLevel="1" x14ac:dyDescent="0.25">
      <c r="A5" s="169" t="s">
        <v>388</v>
      </c>
      <c r="B5" s="170" t="s">
        <v>16</v>
      </c>
      <c r="C5" s="172">
        <f>C4</f>
        <v>600</v>
      </c>
      <c r="D5" s="171">
        <v>750</v>
      </c>
      <c r="E5" s="45">
        <f>C5*D5</f>
        <v>450000</v>
      </c>
    </row>
    <row r="6" spans="1:5" ht="15.75" outlineLevel="1" x14ac:dyDescent="0.25">
      <c r="A6" s="169" t="s">
        <v>387</v>
      </c>
      <c r="B6" s="170" t="s">
        <v>16</v>
      </c>
      <c r="C6" s="172">
        <f t="shared" ref="C6:C9" si="1">C5</f>
        <v>600</v>
      </c>
      <c r="D6" s="171">
        <v>550</v>
      </c>
      <c r="E6" s="45">
        <f t="shared" ref="E6" si="2">C6*D6</f>
        <v>330000</v>
      </c>
    </row>
    <row r="7" spans="1:5" ht="18" customHeight="1" outlineLevel="1" x14ac:dyDescent="0.25">
      <c r="A7" s="169" t="s">
        <v>386</v>
      </c>
      <c r="B7" s="170" t="s">
        <v>16</v>
      </c>
      <c r="C7" s="172">
        <f>C6</f>
        <v>600</v>
      </c>
      <c r="D7" s="171">
        <v>350</v>
      </c>
      <c r="E7" s="45">
        <f t="shared" ref="E7" si="3">C7*D7</f>
        <v>210000</v>
      </c>
    </row>
    <row r="8" spans="1:5" ht="15.75" outlineLevel="1" x14ac:dyDescent="0.25">
      <c r="A8" s="169" t="s">
        <v>385</v>
      </c>
      <c r="B8" s="170" t="s">
        <v>16</v>
      </c>
      <c r="C8" s="172">
        <f t="shared" si="1"/>
        <v>600</v>
      </c>
      <c r="D8" s="171">
        <v>250</v>
      </c>
      <c r="E8" s="45">
        <f>C8*D8</f>
        <v>150000</v>
      </c>
    </row>
    <row r="9" spans="1:5" ht="15.75" outlineLevel="1" x14ac:dyDescent="0.25">
      <c r="A9" s="169" t="s">
        <v>390</v>
      </c>
      <c r="B9" s="170" t="s">
        <v>16</v>
      </c>
      <c r="C9" s="172">
        <f t="shared" si="1"/>
        <v>600</v>
      </c>
      <c r="D9" s="171">
        <v>150</v>
      </c>
      <c r="E9" s="45">
        <f t="shared" ref="E9" si="4">C9*D9</f>
        <v>90000</v>
      </c>
    </row>
  </sheetData>
  <customSheetViews>
    <customSheetView guid="{29263BE8-5F92-4B88-9012-AAC435C2C762}">
      <selection activeCell="Y33" sqref="Y33"/>
      <pageMargins left="0.7" right="0.7" top="0.75" bottom="0.75" header="0.3" footer="0.3"/>
    </customSheetView>
  </customSheetView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2"/>
  <dimension ref="A1:M330"/>
  <sheetViews>
    <sheetView workbookViewId="0">
      <pane ySplit="1" topLeftCell="A2" activePane="bottomLeft" state="frozen"/>
      <selection pane="bottomLeft" activeCell="C4" sqref="C4"/>
    </sheetView>
  </sheetViews>
  <sheetFormatPr defaultRowHeight="15" x14ac:dyDescent="0.25"/>
  <cols>
    <col min="1" max="1" width="65.140625" customWidth="1"/>
    <col min="2" max="2" width="9.140625" style="4"/>
    <col min="3" max="3" width="7.28515625" customWidth="1"/>
    <col min="4" max="4" width="11" customWidth="1"/>
    <col min="5" max="5" width="12.5703125" customWidth="1"/>
    <col min="6" max="6" width="78" customWidth="1"/>
    <col min="7" max="7" width="31.5703125" customWidth="1"/>
    <col min="8" max="8" width="5.7109375" customWidth="1"/>
    <col min="12" max="12" width="80.5703125" customWidth="1"/>
    <col min="13" max="13" width="29.28515625" customWidth="1"/>
  </cols>
  <sheetData>
    <row r="1" spans="1:5" ht="24.75" customHeight="1" x14ac:dyDescent="0.25">
      <c r="A1" s="82"/>
      <c r="B1" s="174" t="s">
        <v>1</v>
      </c>
      <c r="C1" s="174" t="s">
        <v>647</v>
      </c>
      <c r="D1" s="174" t="s">
        <v>648</v>
      </c>
      <c r="E1" s="174" t="s">
        <v>2</v>
      </c>
    </row>
    <row r="2" spans="1:5" s="186" customFormat="1" ht="15.75" customHeight="1" x14ac:dyDescent="0.25">
      <c r="A2" s="214" t="s">
        <v>779</v>
      </c>
      <c r="B2" s="208"/>
      <c r="C2" s="217"/>
      <c r="D2" s="208"/>
      <c r="E2" s="208"/>
    </row>
    <row r="3" spans="1:5" x14ac:dyDescent="0.25">
      <c r="A3" s="173" t="s">
        <v>597</v>
      </c>
      <c r="B3" s="176" t="s">
        <v>8</v>
      </c>
      <c r="C3" s="218"/>
      <c r="D3" s="185">
        <v>1550</v>
      </c>
      <c r="E3" s="185">
        <f>C3*D3</f>
        <v>0</v>
      </c>
    </row>
    <row r="4" spans="1:5" x14ac:dyDescent="0.25">
      <c r="A4" s="173" t="s">
        <v>598</v>
      </c>
      <c r="B4" s="176" t="s">
        <v>8</v>
      </c>
      <c r="C4" s="218"/>
      <c r="D4" s="185">
        <v>1340</v>
      </c>
      <c r="E4" s="185">
        <f t="shared" ref="E4:E42" si="0">C4*D4</f>
        <v>0</v>
      </c>
    </row>
    <row r="5" spans="1:5" x14ac:dyDescent="0.25">
      <c r="A5" s="173" t="s">
        <v>599</v>
      </c>
      <c r="B5" s="176" t="s">
        <v>8</v>
      </c>
      <c r="C5" s="218"/>
      <c r="D5" s="185">
        <v>1080</v>
      </c>
      <c r="E5" s="185">
        <f t="shared" si="0"/>
        <v>0</v>
      </c>
    </row>
    <row r="6" spans="1:5" x14ac:dyDescent="0.25">
      <c r="A6" s="173" t="s">
        <v>600</v>
      </c>
      <c r="B6" s="176" t="s">
        <v>8</v>
      </c>
      <c r="C6" s="218"/>
      <c r="D6" s="185">
        <v>69</v>
      </c>
      <c r="E6" s="185">
        <f t="shared" si="0"/>
        <v>0</v>
      </c>
    </row>
    <row r="7" spans="1:5" x14ac:dyDescent="0.25">
      <c r="A7" s="173" t="s">
        <v>601</v>
      </c>
      <c r="B7" s="176" t="s">
        <v>8</v>
      </c>
      <c r="C7" s="218"/>
      <c r="D7" s="185">
        <v>890</v>
      </c>
      <c r="E7" s="185">
        <f t="shared" si="0"/>
        <v>0</v>
      </c>
    </row>
    <row r="8" spans="1:5" x14ac:dyDescent="0.25">
      <c r="A8" s="173" t="s">
        <v>602</v>
      </c>
      <c r="B8" s="176" t="s">
        <v>8</v>
      </c>
      <c r="C8" s="218"/>
      <c r="D8" s="185">
        <v>500</v>
      </c>
      <c r="E8" s="185">
        <f t="shared" si="0"/>
        <v>0</v>
      </c>
    </row>
    <row r="9" spans="1:5" x14ac:dyDescent="0.25">
      <c r="A9" s="173" t="s">
        <v>603</v>
      </c>
      <c r="B9" s="176" t="s">
        <v>8</v>
      </c>
      <c r="C9" s="218"/>
      <c r="D9" s="185">
        <v>40000</v>
      </c>
      <c r="E9" s="185">
        <f t="shared" si="0"/>
        <v>0</v>
      </c>
    </row>
    <row r="10" spans="1:5" x14ac:dyDescent="0.25">
      <c r="A10" s="179" t="s">
        <v>604</v>
      </c>
      <c r="B10" s="176" t="s">
        <v>8</v>
      </c>
      <c r="C10" s="218"/>
      <c r="D10" s="185">
        <v>4800</v>
      </c>
      <c r="E10" s="185">
        <f t="shared" si="0"/>
        <v>0</v>
      </c>
    </row>
    <row r="11" spans="1:5" x14ac:dyDescent="0.25">
      <c r="A11" s="179" t="s">
        <v>605</v>
      </c>
      <c r="B11" s="176" t="s">
        <v>8</v>
      </c>
      <c r="C11" s="218"/>
      <c r="D11" s="185">
        <v>5000</v>
      </c>
      <c r="E11" s="185">
        <f t="shared" si="0"/>
        <v>0</v>
      </c>
    </row>
    <row r="12" spans="1:5" x14ac:dyDescent="0.25">
      <c r="A12" s="179" t="s">
        <v>606</v>
      </c>
      <c r="B12" s="176" t="s">
        <v>8</v>
      </c>
      <c r="C12" s="218"/>
      <c r="D12" s="185">
        <v>6500</v>
      </c>
      <c r="E12" s="185">
        <f t="shared" si="0"/>
        <v>0</v>
      </c>
    </row>
    <row r="13" spans="1:5" x14ac:dyDescent="0.25">
      <c r="A13" s="179" t="s">
        <v>607</v>
      </c>
      <c r="B13" s="176" t="s">
        <v>8</v>
      </c>
      <c r="C13" s="218"/>
      <c r="D13" s="185">
        <v>23000</v>
      </c>
      <c r="E13" s="185">
        <f t="shared" si="0"/>
        <v>0</v>
      </c>
    </row>
    <row r="14" spans="1:5" x14ac:dyDescent="0.25">
      <c r="A14" s="180" t="s">
        <v>622</v>
      </c>
      <c r="B14" s="176" t="s">
        <v>8</v>
      </c>
      <c r="C14" s="218"/>
      <c r="D14" s="185">
        <v>4000</v>
      </c>
      <c r="E14" s="185">
        <f t="shared" si="0"/>
        <v>0</v>
      </c>
    </row>
    <row r="15" spans="1:5" x14ac:dyDescent="0.25">
      <c r="A15" s="180" t="s">
        <v>623</v>
      </c>
      <c r="B15" s="176" t="s">
        <v>626</v>
      </c>
      <c r="C15" s="218"/>
      <c r="D15" s="185">
        <v>460</v>
      </c>
      <c r="E15" s="185">
        <f t="shared" si="0"/>
        <v>0</v>
      </c>
    </row>
    <row r="16" spans="1:5" x14ac:dyDescent="0.25">
      <c r="A16" s="180" t="s">
        <v>624</v>
      </c>
      <c r="B16" s="176" t="s">
        <v>8</v>
      </c>
      <c r="C16" s="218"/>
      <c r="D16" s="185">
        <v>11000</v>
      </c>
      <c r="E16" s="185">
        <f t="shared" si="0"/>
        <v>0</v>
      </c>
    </row>
    <row r="17" spans="1:5" x14ac:dyDescent="0.25">
      <c r="A17" s="180" t="s">
        <v>625</v>
      </c>
      <c r="B17" s="176" t="s">
        <v>8</v>
      </c>
      <c r="C17" s="218"/>
      <c r="D17" s="185">
        <v>6000</v>
      </c>
      <c r="E17" s="185">
        <f t="shared" si="0"/>
        <v>0</v>
      </c>
    </row>
    <row r="18" spans="1:5" x14ac:dyDescent="0.25">
      <c r="A18" s="179" t="s">
        <v>650</v>
      </c>
      <c r="B18" s="195" t="s">
        <v>8</v>
      </c>
      <c r="C18" s="219"/>
      <c r="D18" s="185">
        <v>3500</v>
      </c>
      <c r="E18" s="185">
        <f>C18*D18</f>
        <v>0</v>
      </c>
    </row>
    <row r="19" spans="1:5" x14ac:dyDescent="0.25">
      <c r="A19" s="179" t="s">
        <v>586</v>
      </c>
      <c r="B19" s="176" t="s">
        <v>8</v>
      </c>
      <c r="C19" s="218"/>
      <c r="D19" s="185">
        <v>8530</v>
      </c>
      <c r="E19" s="185">
        <f t="shared" si="0"/>
        <v>0</v>
      </c>
    </row>
    <row r="20" spans="1:5" x14ac:dyDescent="0.25">
      <c r="A20" s="179" t="s">
        <v>587</v>
      </c>
      <c r="B20" s="176" t="s">
        <v>8</v>
      </c>
      <c r="C20" s="218"/>
      <c r="D20" s="185">
        <v>9870</v>
      </c>
      <c r="E20" s="185">
        <f t="shared" si="0"/>
        <v>0</v>
      </c>
    </row>
    <row r="21" spans="1:5" x14ac:dyDescent="0.25">
      <c r="A21" s="179" t="s">
        <v>628</v>
      </c>
      <c r="B21" s="176" t="s">
        <v>8</v>
      </c>
      <c r="C21" s="218"/>
      <c r="D21" s="185">
        <v>13200</v>
      </c>
      <c r="E21" s="185">
        <f t="shared" si="0"/>
        <v>0</v>
      </c>
    </row>
    <row r="22" spans="1:5" x14ac:dyDescent="0.25">
      <c r="A22" s="179" t="s">
        <v>588</v>
      </c>
      <c r="B22" s="176" t="s">
        <v>8</v>
      </c>
      <c r="C22" s="218"/>
      <c r="D22" s="185">
        <v>14910</v>
      </c>
      <c r="E22" s="185">
        <f t="shared" si="0"/>
        <v>0</v>
      </c>
    </row>
    <row r="23" spans="1:5" x14ac:dyDescent="0.25">
      <c r="A23" s="179" t="s">
        <v>627</v>
      </c>
      <c r="B23" s="176" t="s">
        <v>8</v>
      </c>
      <c r="C23" s="218"/>
      <c r="D23" s="185">
        <v>26000</v>
      </c>
      <c r="E23" s="185">
        <f t="shared" si="0"/>
        <v>0</v>
      </c>
    </row>
    <row r="24" spans="1:5" x14ac:dyDescent="0.25">
      <c r="A24" s="179" t="s">
        <v>644</v>
      </c>
      <c r="B24" s="176" t="s">
        <v>8</v>
      </c>
      <c r="C24" s="220"/>
      <c r="D24" s="185">
        <v>2800</v>
      </c>
      <c r="E24" s="185">
        <f t="shared" si="0"/>
        <v>0</v>
      </c>
    </row>
    <row r="25" spans="1:5" x14ac:dyDescent="0.25">
      <c r="A25" s="179" t="s">
        <v>645</v>
      </c>
      <c r="B25" s="176" t="s">
        <v>8</v>
      </c>
      <c r="C25" s="220"/>
      <c r="D25" s="185">
        <v>3000</v>
      </c>
      <c r="E25" s="185">
        <f t="shared" si="0"/>
        <v>0</v>
      </c>
    </row>
    <row r="26" spans="1:5" x14ac:dyDescent="0.25">
      <c r="A26" s="179" t="s">
        <v>646</v>
      </c>
      <c r="B26" s="176" t="s">
        <v>8</v>
      </c>
      <c r="C26" s="220"/>
      <c r="D26" s="185">
        <v>3200</v>
      </c>
      <c r="E26" s="185">
        <f t="shared" si="0"/>
        <v>0</v>
      </c>
    </row>
    <row r="27" spans="1:5" x14ac:dyDescent="0.25">
      <c r="A27" s="179" t="s">
        <v>649</v>
      </c>
      <c r="B27" s="195" t="s">
        <v>8</v>
      </c>
      <c r="C27" s="219"/>
      <c r="D27" s="185">
        <v>7500</v>
      </c>
      <c r="E27" s="185">
        <f t="shared" si="0"/>
        <v>0</v>
      </c>
    </row>
    <row r="28" spans="1:5" x14ac:dyDescent="0.25">
      <c r="A28" s="179" t="s">
        <v>651</v>
      </c>
      <c r="B28" s="195" t="s">
        <v>8</v>
      </c>
      <c r="C28" s="219"/>
      <c r="D28" s="185">
        <v>38500</v>
      </c>
      <c r="E28" s="185">
        <f t="shared" si="0"/>
        <v>0</v>
      </c>
    </row>
    <row r="29" spans="1:5" x14ac:dyDescent="0.25">
      <c r="A29" s="179" t="s">
        <v>652</v>
      </c>
      <c r="B29" s="195" t="s">
        <v>8</v>
      </c>
      <c r="C29" s="219"/>
      <c r="D29" s="185">
        <v>4250</v>
      </c>
      <c r="E29" s="185">
        <f>C29*D29</f>
        <v>0</v>
      </c>
    </row>
    <row r="30" spans="1:5" x14ac:dyDescent="0.25">
      <c r="A30" s="179" t="s">
        <v>653</v>
      </c>
      <c r="B30" s="195" t="s">
        <v>8</v>
      </c>
      <c r="C30" s="219"/>
      <c r="D30" s="185">
        <v>13500</v>
      </c>
      <c r="E30" s="185">
        <f>C30*D30</f>
        <v>0</v>
      </c>
    </row>
    <row r="31" spans="1:5" x14ac:dyDescent="0.25">
      <c r="A31" s="179" t="s">
        <v>654</v>
      </c>
      <c r="B31" s="195" t="s">
        <v>8</v>
      </c>
      <c r="C31" s="219"/>
      <c r="D31" s="185">
        <v>88000</v>
      </c>
      <c r="E31" s="185">
        <f>C31*D31</f>
        <v>0</v>
      </c>
    </row>
    <row r="32" spans="1:5" x14ac:dyDescent="0.25">
      <c r="A32" s="204" t="s">
        <v>778</v>
      </c>
      <c r="B32" s="205"/>
      <c r="C32" s="221"/>
      <c r="D32" s="206"/>
      <c r="E32" s="206">
        <f t="shared" si="0"/>
        <v>0</v>
      </c>
    </row>
    <row r="33" spans="1:5" x14ac:dyDescent="0.25">
      <c r="A33" s="175" t="s">
        <v>398</v>
      </c>
      <c r="B33" s="176" t="s">
        <v>8</v>
      </c>
      <c r="C33" s="218"/>
      <c r="D33" s="185">
        <v>3800</v>
      </c>
      <c r="E33" s="185">
        <f t="shared" si="0"/>
        <v>0</v>
      </c>
    </row>
    <row r="34" spans="1:5" x14ac:dyDescent="0.25">
      <c r="A34" s="175" t="s">
        <v>399</v>
      </c>
      <c r="B34" s="176" t="s">
        <v>8</v>
      </c>
      <c r="C34" s="218"/>
      <c r="D34" s="185">
        <v>3200</v>
      </c>
      <c r="E34" s="185">
        <f t="shared" si="0"/>
        <v>0</v>
      </c>
    </row>
    <row r="35" spans="1:5" x14ac:dyDescent="0.25">
      <c r="A35" s="175" t="s">
        <v>400</v>
      </c>
      <c r="B35" s="176" t="s">
        <v>8</v>
      </c>
      <c r="C35" s="218"/>
      <c r="D35" s="185">
        <v>4250</v>
      </c>
      <c r="E35" s="185">
        <f t="shared" si="0"/>
        <v>0</v>
      </c>
    </row>
    <row r="36" spans="1:5" x14ac:dyDescent="0.25">
      <c r="A36" s="175" t="s">
        <v>401</v>
      </c>
      <c r="B36" s="176" t="s">
        <v>8</v>
      </c>
      <c r="C36" s="218"/>
      <c r="D36" s="185">
        <v>1950</v>
      </c>
      <c r="E36" s="185">
        <f t="shared" si="0"/>
        <v>0</v>
      </c>
    </row>
    <row r="37" spans="1:5" x14ac:dyDescent="0.25">
      <c r="A37" s="175" t="s">
        <v>402</v>
      </c>
      <c r="B37" s="176" t="s">
        <v>8</v>
      </c>
      <c r="C37" s="218"/>
      <c r="D37" s="185">
        <v>152653</v>
      </c>
      <c r="E37" s="185">
        <f t="shared" si="0"/>
        <v>0</v>
      </c>
    </row>
    <row r="38" spans="1:5" x14ac:dyDescent="0.25">
      <c r="A38" s="175" t="s">
        <v>403</v>
      </c>
      <c r="B38" s="176" t="s">
        <v>8</v>
      </c>
      <c r="C38" s="218"/>
      <c r="D38" s="185">
        <v>2350</v>
      </c>
      <c r="E38" s="185">
        <f t="shared" si="0"/>
        <v>0</v>
      </c>
    </row>
    <row r="39" spans="1:5" x14ac:dyDescent="0.25">
      <c r="A39" s="175" t="s">
        <v>404</v>
      </c>
      <c r="B39" s="176" t="s">
        <v>8</v>
      </c>
      <c r="C39" s="218"/>
      <c r="D39" s="185">
        <v>2900</v>
      </c>
      <c r="E39" s="185">
        <f t="shared" si="0"/>
        <v>0</v>
      </c>
    </row>
    <row r="40" spans="1:5" x14ac:dyDescent="0.25">
      <c r="A40" s="175" t="s">
        <v>405</v>
      </c>
      <c r="B40" s="176" t="s">
        <v>8</v>
      </c>
      <c r="C40" s="218"/>
      <c r="D40" s="185">
        <v>2900</v>
      </c>
      <c r="E40" s="185">
        <f t="shared" si="0"/>
        <v>0</v>
      </c>
    </row>
    <row r="41" spans="1:5" x14ac:dyDescent="0.25">
      <c r="A41" s="175" t="s">
        <v>406</v>
      </c>
      <c r="B41" s="176" t="s">
        <v>8</v>
      </c>
      <c r="C41" s="218"/>
      <c r="D41" s="185">
        <v>2900</v>
      </c>
      <c r="E41" s="185">
        <f t="shared" si="0"/>
        <v>0</v>
      </c>
    </row>
    <row r="42" spans="1:5" x14ac:dyDescent="0.25">
      <c r="A42" s="175" t="s">
        <v>407</v>
      </c>
      <c r="B42" s="176" t="s">
        <v>8</v>
      </c>
      <c r="C42" s="218"/>
      <c r="D42" s="185">
        <v>2600</v>
      </c>
      <c r="E42" s="185">
        <f t="shared" si="0"/>
        <v>0</v>
      </c>
    </row>
    <row r="43" spans="1:5" x14ac:dyDescent="0.25">
      <c r="A43" s="175" t="s">
        <v>408</v>
      </c>
      <c r="B43" s="176" t="s">
        <v>8</v>
      </c>
      <c r="C43" s="218"/>
      <c r="D43" s="185">
        <v>2600</v>
      </c>
      <c r="E43" s="185">
        <f t="shared" ref="E43:E107" si="1">C43*D43</f>
        <v>0</v>
      </c>
    </row>
    <row r="44" spans="1:5" x14ac:dyDescent="0.25">
      <c r="A44" s="175" t="s">
        <v>409</v>
      </c>
      <c r="B44" s="176" t="s">
        <v>8</v>
      </c>
      <c r="C44" s="218"/>
      <c r="D44" s="185">
        <v>180</v>
      </c>
      <c r="E44" s="185">
        <f t="shared" si="1"/>
        <v>0</v>
      </c>
    </row>
    <row r="45" spans="1:5" x14ac:dyDescent="0.25">
      <c r="A45" s="175" t="s">
        <v>410</v>
      </c>
      <c r="B45" s="176" t="s">
        <v>8</v>
      </c>
      <c r="C45" s="218"/>
      <c r="D45" s="185">
        <v>315</v>
      </c>
      <c r="E45" s="185">
        <f t="shared" si="1"/>
        <v>0</v>
      </c>
    </row>
    <row r="46" spans="1:5" x14ac:dyDescent="0.25">
      <c r="A46" s="175" t="s">
        <v>411</v>
      </c>
      <c r="B46" s="176" t="s">
        <v>8</v>
      </c>
      <c r="C46" s="218"/>
      <c r="D46" s="185">
        <v>4800</v>
      </c>
      <c r="E46" s="185">
        <f t="shared" si="1"/>
        <v>0</v>
      </c>
    </row>
    <row r="47" spans="1:5" x14ac:dyDescent="0.25">
      <c r="A47" s="175" t="s">
        <v>412</v>
      </c>
      <c r="B47" s="176" t="s">
        <v>8</v>
      </c>
      <c r="C47" s="218"/>
      <c r="D47" s="185">
        <v>1700</v>
      </c>
      <c r="E47" s="185">
        <f t="shared" si="1"/>
        <v>0</v>
      </c>
    </row>
    <row r="48" spans="1:5" x14ac:dyDescent="0.25">
      <c r="A48" s="175" t="s">
        <v>413</v>
      </c>
      <c r="B48" s="176" t="s">
        <v>8</v>
      </c>
      <c r="C48" s="218"/>
      <c r="D48" s="185">
        <v>1700</v>
      </c>
      <c r="E48" s="185">
        <f t="shared" si="1"/>
        <v>0</v>
      </c>
    </row>
    <row r="49" spans="1:5" x14ac:dyDescent="0.25">
      <c r="A49" s="175" t="s">
        <v>414</v>
      </c>
      <c r="B49" s="176" t="s">
        <v>8</v>
      </c>
      <c r="C49" s="218"/>
      <c r="D49" s="185">
        <v>1700</v>
      </c>
      <c r="E49" s="185">
        <f t="shared" si="1"/>
        <v>0</v>
      </c>
    </row>
    <row r="50" spans="1:5" x14ac:dyDescent="0.25">
      <c r="A50" s="175" t="s">
        <v>415</v>
      </c>
      <c r="B50" s="176" t="s">
        <v>8</v>
      </c>
      <c r="C50" s="218"/>
      <c r="D50" s="185">
        <v>1300</v>
      </c>
      <c r="E50" s="185">
        <f t="shared" si="1"/>
        <v>0</v>
      </c>
    </row>
    <row r="51" spans="1:5" x14ac:dyDescent="0.25">
      <c r="A51" s="175" t="s">
        <v>416</v>
      </c>
      <c r="B51" s="176" t="s">
        <v>8</v>
      </c>
      <c r="C51" s="218"/>
      <c r="D51" s="185">
        <v>42</v>
      </c>
      <c r="E51" s="185">
        <f t="shared" si="1"/>
        <v>0</v>
      </c>
    </row>
    <row r="52" spans="1:5" x14ac:dyDescent="0.25">
      <c r="A52" s="175" t="s">
        <v>417</v>
      </c>
      <c r="B52" s="176" t="s">
        <v>8</v>
      </c>
      <c r="C52" s="218"/>
      <c r="D52" s="185">
        <v>1300</v>
      </c>
      <c r="E52" s="185">
        <f t="shared" si="1"/>
        <v>0</v>
      </c>
    </row>
    <row r="53" spans="1:5" x14ac:dyDescent="0.25">
      <c r="A53" s="175" t="s">
        <v>418</v>
      </c>
      <c r="B53" s="176" t="s">
        <v>8</v>
      </c>
      <c r="C53" s="218"/>
      <c r="D53" s="185">
        <v>65</v>
      </c>
      <c r="E53" s="185">
        <f t="shared" si="1"/>
        <v>0</v>
      </c>
    </row>
    <row r="54" spans="1:5" x14ac:dyDescent="0.25">
      <c r="A54" s="175" t="s">
        <v>419</v>
      </c>
      <c r="B54" s="176" t="s">
        <v>8</v>
      </c>
      <c r="C54" s="218"/>
      <c r="D54" s="185">
        <v>3837</v>
      </c>
      <c r="E54" s="185">
        <f t="shared" si="1"/>
        <v>0</v>
      </c>
    </row>
    <row r="55" spans="1:5" x14ac:dyDescent="0.25">
      <c r="A55" s="175" t="s">
        <v>420</v>
      </c>
      <c r="B55" s="176" t="s">
        <v>8</v>
      </c>
      <c r="C55" s="218"/>
      <c r="D55" s="185">
        <v>293</v>
      </c>
      <c r="E55" s="185">
        <f t="shared" si="1"/>
        <v>0</v>
      </c>
    </row>
    <row r="56" spans="1:5" x14ac:dyDescent="0.25">
      <c r="A56" s="175" t="s">
        <v>421</v>
      </c>
      <c r="B56" s="176" t="s">
        <v>8</v>
      </c>
      <c r="C56" s="218"/>
      <c r="D56" s="185">
        <v>1200</v>
      </c>
      <c r="E56" s="185">
        <f t="shared" si="1"/>
        <v>0</v>
      </c>
    </row>
    <row r="57" spans="1:5" x14ac:dyDescent="0.25">
      <c r="A57" s="175" t="s">
        <v>422</v>
      </c>
      <c r="B57" s="176" t="s">
        <v>8</v>
      </c>
      <c r="C57" s="218"/>
      <c r="D57" s="185">
        <v>5900</v>
      </c>
      <c r="E57" s="185">
        <f t="shared" si="1"/>
        <v>0</v>
      </c>
    </row>
    <row r="58" spans="1:5" x14ac:dyDescent="0.25">
      <c r="A58" s="175" t="s">
        <v>423</v>
      </c>
      <c r="B58" s="176" t="s">
        <v>8</v>
      </c>
      <c r="C58" s="218"/>
      <c r="D58" s="185">
        <v>260</v>
      </c>
      <c r="E58" s="185">
        <f t="shared" si="1"/>
        <v>0</v>
      </c>
    </row>
    <row r="59" spans="1:5" x14ac:dyDescent="0.25">
      <c r="A59" s="175" t="s">
        <v>424</v>
      </c>
      <c r="B59" s="176" t="s">
        <v>8</v>
      </c>
      <c r="C59" s="218"/>
      <c r="D59" s="185">
        <v>1200</v>
      </c>
      <c r="E59" s="185">
        <f t="shared" si="1"/>
        <v>0</v>
      </c>
    </row>
    <row r="60" spans="1:5" x14ac:dyDescent="0.25">
      <c r="A60" s="175" t="s">
        <v>425</v>
      </c>
      <c r="B60" s="176" t="s">
        <v>8</v>
      </c>
      <c r="C60" s="218"/>
      <c r="D60" s="185"/>
      <c r="E60" s="185">
        <f t="shared" si="1"/>
        <v>0</v>
      </c>
    </row>
    <row r="61" spans="1:5" x14ac:dyDescent="0.25">
      <c r="A61" s="175" t="s">
        <v>426</v>
      </c>
      <c r="B61" s="176" t="s">
        <v>8</v>
      </c>
      <c r="C61" s="218"/>
      <c r="D61" s="185">
        <v>65</v>
      </c>
      <c r="E61" s="185">
        <f t="shared" si="1"/>
        <v>0</v>
      </c>
    </row>
    <row r="62" spans="1:5" x14ac:dyDescent="0.25">
      <c r="A62" s="175" t="s">
        <v>427</v>
      </c>
      <c r="B62" s="176" t="s">
        <v>8</v>
      </c>
      <c r="C62" s="218"/>
      <c r="D62" s="185">
        <v>80</v>
      </c>
      <c r="E62" s="185">
        <f t="shared" si="1"/>
        <v>0</v>
      </c>
    </row>
    <row r="63" spans="1:5" x14ac:dyDescent="0.25">
      <c r="A63" s="175" t="s">
        <v>428</v>
      </c>
      <c r="B63" s="176" t="s">
        <v>8</v>
      </c>
      <c r="C63" s="218"/>
      <c r="D63" s="185">
        <v>1250</v>
      </c>
      <c r="E63" s="185">
        <f t="shared" si="1"/>
        <v>0</v>
      </c>
    </row>
    <row r="64" spans="1:5" x14ac:dyDescent="0.25">
      <c r="A64" s="175" t="s">
        <v>429</v>
      </c>
      <c r="B64" s="176" t="s">
        <v>8</v>
      </c>
      <c r="C64" s="218"/>
      <c r="D64" s="185">
        <v>112</v>
      </c>
      <c r="E64" s="185">
        <f t="shared" si="1"/>
        <v>0</v>
      </c>
    </row>
    <row r="65" spans="1:5" x14ac:dyDescent="0.25">
      <c r="A65" s="175" t="s">
        <v>430</v>
      </c>
      <c r="B65" s="176" t="s">
        <v>8</v>
      </c>
      <c r="C65" s="218"/>
      <c r="D65" s="185">
        <v>57</v>
      </c>
      <c r="E65" s="185">
        <f t="shared" si="1"/>
        <v>0</v>
      </c>
    </row>
    <row r="66" spans="1:5" x14ac:dyDescent="0.25">
      <c r="A66" s="175" t="s">
        <v>431</v>
      </c>
      <c r="B66" s="176" t="s">
        <v>8</v>
      </c>
      <c r="C66" s="218"/>
      <c r="D66" s="185">
        <v>63</v>
      </c>
      <c r="E66" s="185">
        <f t="shared" si="1"/>
        <v>0</v>
      </c>
    </row>
    <row r="67" spans="1:5" x14ac:dyDescent="0.25">
      <c r="A67" s="175" t="s">
        <v>432</v>
      </c>
      <c r="B67" s="176" t="s">
        <v>8</v>
      </c>
      <c r="C67" s="218"/>
      <c r="D67" s="185">
        <v>165</v>
      </c>
      <c r="E67" s="185">
        <f t="shared" si="1"/>
        <v>0</v>
      </c>
    </row>
    <row r="68" spans="1:5" x14ac:dyDescent="0.25">
      <c r="A68" s="175" t="s">
        <v>433</v>
      </c>
      <c r="B68" s="176" t="s">
        <v>253</v>
      </c>
      <c r="C68" s="218"/>
      <c r="D68" s="185">
        <v>45</v>
      </c>
      <c r="E68" s="185">
        <f t="shared" si="1"/>
        <v>0</v>
      </c>
    </row>
    <row r="69" spans="1:5" x14ac:dyDescent="0.25">
      <c r="A69" s="175" t="s">
        <v>434</v>
      </c>
      <c r="B69" s="176" t="s">
        <v>253</v>
      </c>
      <c r="C69" s="218"/>
      <c r="D69" s="185">
        <v>52</v>
      </c>
      <c r="E69" s="185">
        <f t="shared" si="1"/>
        <v>0</v>
      </c>
    </row>
    <row r="70" spans="1:5" x14ac:dyDescent="0.25">
      <c r="A70" s="175" t="s">
        <v>435</v>
      </c>
      <c r="B70" s="176" t="s">
        <v>253</v>
      </c>
      <c r="C70" s="218"/>
      <c r="D70" s="185"/>
      <c r="E70" s="185">
        <f t="shared" si="1"/>
        <v>0</v>
      </c>
    </row>
    <row r="71" spans="1:5" x14ac:dyDescent="0.25">
      <c r="A71" s="175" t="s">
        <v>436</v>
      </c>
      <c r="B71" s="176" t="s">
        <v>253</v>
      </c>
      <c r="C71" s="218"/>
      <c r="D71" s="185">
        <v>39</v>
      </c>
      <c r="E71" s="185">
        <f t="shared" si="1"/>
        <v>0</v>
      </c>
    </row>
    <row r="72" spans="1:5" x14ac:dyDescent="0.25">
      <c r="A72" s="175" t="s">
        <v>437</v>
      </c>
      <c r="B72" s="176" t="s">
        <v>253</v>
      </c>
      <c r="C72" s="218"/>
      <c r="D72" s="185">
        <v>18.399999999999999</v>
      </c>
      <c r="E72" s="185">
        <f t="shared" si="1"/>
        <v>0</v>
      </c>
    </row>
    <row r="73" spans="1:5" x14ac:dyDescent="0.25">
      <c r="A73" s="175" t="s">
        <v>438</v>
      </c>
      <c r="B73" s="176" t="s">
        <v>253</v>
      </c>
      <c r="C73" s="218"/>
      <c r="D73" s="185">
        <v>19</v>
      </c>
      <c r="E73" s="185">
        <f t="shared" si="1"/>
        <v>0</v>
      </c>
    </row>
    <row r="74" spans="1:5" x14ac:dyDescent="0.25">
      <c r="A74" s="175" t="s">
        <v>439</v>
      </c>
      <c r="B74" s="176" t="s">
        <v>253</v>
      </c>
      <c r="C74" s="218"/>
      <c r="D74" s="185">
        <v>134</v>
      </c>
      <c r="E74" s="185">
        <f t="shared" si="1"/>
        <v>0</v>
      </c>
    </row>
    <row r="75" spans="1:5" x14ac:dyDescent="0.25">
      <c r="A75" s="175" t="s">
        <v>440</v>
      </c>
      <c r="B75" s="176" t="s">
        <v>253</v>
      </c>
      <c r="C75" s="218"/>
      <c r="D75" s="185">
        <v>17.100000000000001</v>
      </c>
      <c r="E75" s="185">
        <f t="shared" si="1"/>
        <v>0</v>
      </c>
    </row>
    <row r="76" spans="1:5" x14ac:dyDescent="0.25">
      <c r="A76" s="175" t="s">
        <v>441</v>
      </c>
      <c r="B76" s="176" t="s">
        <v>253</v>
      </c>
      <c r="C76" s="218"/>
      <c r="D76" s="185">
        <v>25</v>
      </c>
      <c r="E76" s="185">
        <f t="shared" si="1"/>
        <v>0</v>
      </c>
    </row>
    <row r="77" spans="1:5" x14ac:dyDescent="0.25">
      <c r="A77" s="175" t="s">
        <v>442</v>
      </c>
      <c r="B77" s="176" t="s">
        <v>253</v>
      </c>
      <c r="C77" s="218"/>
      <c r="D77" s="185">
        <v>46.8</v>
      </c>
      <c r="E77" s="185">
        <f t="shared" si="1"/>
        <v>0</v>
      </c>
    </row>
    <row r="78" spans="1:5" x14ac:dyDescent="0.25">
      <c r="A78" s="175" t="s">
        <v>443</v>
      </c>
      <c r="B78" s="176" t="s">
        <v>253</v>
      </c>
      <c r="C78" s="218"/>
      <c r="D78" s="185">
        <v>37</v>
      </c>
      <c r="E78" s="185">
        <f t="shared" si="1"/>
        <v>0</v>
      </c>
    </row>
    <row r="79" spans="1:5" x14ac:dyDescent="0.25">
      <c r="A79" s="175" t="s">
        <v>444</v>
      </c>
      <c r="B79" s="176" t="s">
        <v>253</v>
      </c>
      <c r="C79" s="218"/>
      <c r="D79" s="185">
        <v>119</v>
      </c>
      <c r="E79" s="185">
        <f t="shared" si="1"/>
        <v>0</v>
      </c>
    </row>
    <row r="80" spans="1:5" x14ac:dyDescent="0.25">
      <c r="A80" s="175" t="s">
        <v>445</v>
      </c>
      <c r="B80" s="176" t="s">
        <v>253</v>
      </c>
      <c r="C80" s="218"/>
      <c r="D80" s="185">
        <v>59.3</v>
      </c>
      <c r="E80" s="185">
        <f t="shared" si="1"/>
        <v>0</v>
      </c>
    </row>
    <row r="81" spans="1:13" x14ac:dyDescent="0.25">
      <c r="A81" s="175" t="s">
        <v>446</v>
      </c>
      <c r="B81" s="176" t="s">
        <v>253</v>
      </c>
      <c r="C81" s="218"/>
      <c r="D81" s="185">
        <v>100.45</v>
      </c>
      <c r="E81" s="185">
        <f t="shared" si="1"/>
        <v>0</v>
      </c>
    </row>
    <row r="82" spans="1:13" x14ac:dyDescent="0.25">
      <c r="A82" s="175" t="s">
        <v>447</v>
      </c>
      <c r="B82" s="176" t="s">
        <v>253</v>
      </c>
      <c r="C82" s="218"/>
      <c r="D82" s="185">
        <v>143.85</v>
      </c>
      <c r="E82" s="185">
        <f t="shared" si="1"/>
        <v>0</v>
      </c>
    </row>
    <row r="83" spans="1:13" x14ac:dyDescent="0.25">
      <c r="A83" s="175" t="s">
        <v>448</v>
      </c>
      <c r="B83" s="176" t="s">
        <v>253</v>
      </c>
      <c r="C83" s="218"/>
      <c r="D83" s="185">
        <v>260</v>
      </c>
      <c r="E83" s="185">
        <f t="shared" si="1"/>
        <v>0</v>
      </c>
    </row>
    <row r="84" spans="1:13" x14ac:dyDescent="0.25">
      <c r="A84" s="175" t="s">
        <v>449</v>
      </c>
      <c r="B84" s="176" t="s">
        <v>253</v>
      </c>
      <c r="C84" s="218"/>
      <c r="D84" s="185">
        <v>2096</v>
      </c>
      <c r="E84" s="185">
        <f t="shared" si="1"/>
        <v>0</v>
      </c>
    </row>
    <row r="85" spans="1:13" x14ac:dyDescent="0.25">
      <c r="A85" s="175" t="s">
        <v>450</v>
      </c>
      <c r="B85" s="176" t="s">
        <v>253</v>
      </c>
      <c r="C85" s="218"/>
      <c r="D85" s="185">
        <v>3750</v>
      </c>
      <c r="E85" s="185">
        <f t="shared" si="1"/>
        <v>0</v>
      </c>
    </row>
    <row r="86" spans="1:13" x14ac:dyDescent="0.25">
      <c r="A86" s="175" t="s">
        <v>451</v>
      </c>
      <c r="B86" s="176" t="s">
        <v>253</v>
      </c>
      <c r="C86" s="218"/>
      <c r="D86" s="185">
        <v>24.4</v>
      </c>
      <c r="E86" s="185">
        <f t="shared" si="1"/>
        <v>0</v>
      </c>
    </row>
    <row r="87" spans="1:13" x14ac:dyDescent="0.25">
      <c r="A87" s="175" t="s">
        <v>452</v>
      </c>
      <c r="B87" s="176" t="s">
        <v>253</v>
      </c>
      <c r="C87" s="218"/>
      <c r="D87" s="185">
        <v>16.2</v>
      </c>
      <c r="E87" s="185">
        <f t="shared" si="1"/>
        <v>0</v>
      </c>
    </row>
    <row r="88" spans="1:13" x14ac:dyDescent="0.25">
      <c r="A88" s="175" t="s">
        <v>453</v>
      </c>
      <c r="B88" s="176" t="s">
        <v>253</v>
      </c>
      <c r="C88" s="218"/>
      <c r="D88" s="185">
        <v>17.600000000000001</v>
      </c>
      <c r="E88" s="185">
        <f t="shared" si="1"/>
        <v>0</v>
      </c>
      <c r="G88" s="150"/>
      <c r="H88" s="150"/>
      <c r="I88" s="150"/>
      <c r="J88" s="150"/>
      <c r="K88" s="150"/>
      <c r="L88" s="150"/>
      <c r="M88" s="150"/>
    </row>
    <row r="89" spans="1:13" x14ac:dyDescent="0.25">
      <c r="A89" s="175" t="s">
        <v>454</v>
      </c>
      <c r="B89" s="176" t="s">
        <v>253</v>
      </c>
      <c r="C89" s="218"/>
      <c r="D89" s="185">
        <v>58.4</v>
      </c>
      <c r="E89" s="185">
        <f t="shared" si="1"/>
        <v>0</v>
      </c>
    </row>
    <row r="90" spans="1:13" s="186" customFormat="1" x14ac:dyDescent="0.25">
      <c r="A90" s="212" t="s">
        <v>777</v>
      </c>
      <c r="B90" s="213"/>
      <c r="C90" s="222"/>
      <c r="D90" s="211"/>
      <c r="E90" s="211"/>
    </row>
    <row r="91" spans="1:13" x14ac:dyDescent="0.25">
      <c r="A91" s="173" t="s">
        <v>455</v>
      </c>
      <c r="B91" s="174" t="s">
        <v>8</v>
      </c>
      <c r="C91" s="223"/>
      <c r="D91" s="193">
        <v>35950</v>
      </c>
      <c r="E91" s="185">
        <f t="shared" si="1"/>
        <v>0</v>
      </c>
    </row>
    <row r="92" spans="1:13" x14ac:dyDescent="0.25">
      <c r="A92" s="173" t="s">
        <v>456</v>
      </c>
      <c r="B92" s="174" t="s">
        <v>8</v>
      </c>
      <c r="C92" s="223"/>
      <c r="D92" s="193">
        <v>30250</v>
      </c>
      <c r="E92" s="185">
        <f t="shared" si="1"/>
        <v>0</v>
      </c>
    </row>
    <row r="93" spans="1:13" x14ac:dyDescent="0.25">
      <c r="A93" s="173" t="s">
        <v>457</v>
      </c>
      <c r="B93" s="174" t="s">
        <v>8</v>
      </c>
      <c r="C93" s="223"/>
      <c r="D93" s="193">
        <v>6350</v>
      </c>
      <c r="E93" s="185">
        <f t="shared" si="1"/>
        <v>0</v>
      </c>
    </row>
    <row r="94" spans="1:13" x14ac:dyDescent="0.25">
      <c r="A94" s="173" t="s">
        <v>458</v>
      </c>
      <c r="B94" s="174" t="s">
        <v>8</v>
      </c>
      <c r="C94" s="223"/>
      <c r="D94" s="193">
        <v>5750</v>
      </c>
      <c r="E94" s="185">
        <f t="shared" si="1"/>
        <v>0</v>
      </c>
    </row>
    <row r="95" spans="1:13" x14ac:dyDescent="0.25">
      <c r="A95" s="173" t="s">
        <v>459</v>
      </c>
      <c r="B95" s="174" t="s">
        <v>8</v>
      </c>
      <c r="C95" s="223"/>
      <c r="D95" s="193">
        <v>112840</v>
      </c>
      <c r="E95" s="185">
        <f t="shared" si="1"/>
        <v>0</v>
      </c>
    </row>
    <row r="96" spans="1:13" x14ac:dyDescent="0.25">
      <c r="A96" s="173" t="s">
        <v>460</v>
      </c>
      <c r="B96" s="174" t="s">
        <v>8</v>
      </c>
      <c r="C96" s="223"/>
      <c r="D96" s="193">
        <v>9950</v>
      </c>
      <c r="E96" s="185">
        <f t="shared" si="1"/>
        <v>0</v>
      </c>
    </row>
    <row r="97" spans="1:5" x14ac:dyDescent="0.25">
      <c r="A97" s="173" t="s">
        <v>461</v>
      </c>
      <c r="B97" s="174" t="s">
        <v>8</v>
      </c>
      <c r="C97" s="223"/>
      <c r="D97" s="193">
        <v>3200</v>
      </c>
      <c r="E97" s="185">
        <f t="shared" si="1"/>
        <v>0</v>
      </c>
    </row>
    <row r="98" spans="1:5" x14ac:dyDescent="0.25">
      <c r="A98" s="173" t="s">
        <v>462</v>
      </c>
      <c r="B98" s="174" t="s">
        <v>8</v>
      </c>
      <c r="C98" s="223"/>
      <c r="D98" s="193">
        <v>1200</v>
      </c>
      <c r="E98" s="185">
        <f t="shared" si="1"/>
        <v>0</v>
      </c>
    </row>
    <row r="99" spans="1:5" x14ac:dyDescent="0.25">
      <c r="A99" s="173" t="s">
        <v>463</v>
      </c>
      <c r="B99" s="174" t="s">
        <v>8</v>
      </c>
      <c r="C99" s="223"/>
      <c r="D99" s="193">
        <v>1150</v>
      </c>
      <c r="E99" s="185">
        <f t="shared" si="1"/>
        <v>0</v>
      </c>
    </row>
    <row r="100" spans="1:5" x14ac:dyDescent="0.25">
      <c r="A100" s="173" t="s">
        <v>464</v>
      </c>
      <c r="B100" s="174" t="s">
        <v>8</v>
      </c>
      <c r="C100" s="223"/>
      <c r="D100" s="193">
        <v>8150</v>
      </c>
      <c r="E100" s="185">
        <f t="shared" si="1"/>
        <v>0</v>
      </c>
    </row>
    <row r="101" spans="1:5" x14ac:dyDescent="0.25">
      <c r="A101" s="173" t="s">
        <v>465</v>
      </c>
      <c r="B101" s="174" t="s">
        <v>8</v>
      </c>
      <c r="C101" s="223"/>
      <c r="D101" s="193">
        <v>7350</v>
      </c>
      <c r="E101" s="185">
        <f t="shared" si="1"/>
        <v>0</v>
      </c>
    </row>
    <row r="102" spans="1:5" x14ac:dyDescent="0.25">
      <c r="A102" s="173" t="s">
        <v>466</v>
      </c>
      <c r="B102" s="174" t="s">
        <v>8</v>
      </c>
      <c r="C102" s="223"/>
      <c r="D102" s="193">
        <v>2700</v>
      </c>
      <c r="E102" s="185">
        <f t="shared" si="1"/>
        <v>0</v>
      </c>
    </row>
    <row r="103" spans="1:5" x14ac:dyDescent="0.25">
      <c r="A103" s="173" t="s">
        <v>467</v>
      </c>
      <c r="B103" s="174" t="s">
        <v>8</v>
      </c>
      <c r="C103" s="223"/>
      <c r="D103" s="193">
        <v>2250</v>
      </c>
      <c r="E103" s="185">
        <f t="shared" si="1"/>
        <v>0</v>
      </c>
    </row>
    <row r="104" spans="1:5" x14ac:dyDescent="0.25">
      <c r="A104" s="173" t="s">
        <v>468</v>
      </c>
      <c r="B104" s="174" t="s">
        <v>8</v>
      </c>
      <c r="C104" s="223"/>
      <c r="D104" s="193">
        <v>4250</v>
      </c>
      <c r="E104" s="185">
        <f t="shared" si="1"/>
        <v>0</v>
      </c>
    </row>
    <row r="105" spans="1:5" x14ac:dyDescent="0.25">
      <c r="A105" s="173" t="s">
        <v>469</v>
      </c>
      <c r="B105" s="174" t="s">
        <v>8</v>
      </c>
      <c r="C105" s="223"/>
      <c r="D105" s="193">
        <v>4050</v>
      </c>
      <c r="E105" s="185">
        <f t="shared" si="1"/>
        <v>0</v>
      </c>
    </row>
    <row r="106" spans="1:5" x14ac:dyDescent="0.25">
      <c r="A106" s="173" t="s">
        <v>470</v>
      </c>
      <c r="B106" s="174" t="s">
        <v>8</v>
      </c>
      <c r="C106" s="223"/>
      <c r="D106" s="193">
        <v>1000</v>
      </c>
      <c r="E106" s="185">
        <f t="shared" si="1"/>
        <v>0</v>
      </c>
    </row>
    <row r="107" spans="1:5" x14ac:dyDescent="0.25">
      <c r="A107" s="173" t="s">
        <v>471</v>
      </c>
      <c r="B107" s="174" t="s">
        <v>8</v>
      </c>
      <c r="C107" s="223"/>
      <c r="D107" s="193">
        <v>800</v>
      </c>
      <c r="E107" s="185">
        <f t="shared" si="1"/>
        <v>0</v>
      </c>
    </row>
    <row r="108" spans="1:5" x14ac:dyDescent="0.25">
      <c r="A108" s="173" t="s">
        <v>472</v>
      </c>
      <c r="B108" s="174" t="s">
        <v>8</v>
      </c>
      <c r="C108" s="223"/>
      <c r="D108" s="193">
        <v>700</v>
      </c>
      <c r="E108" s="185">
        <f t="shared" ref="E108:E171" si="2">C108*D108</f>
        <v>0</v>
      </c>
    </row>
    <row r="109" spans="1:5" x14ac:dyDescent="0.25">
      <c r="A109" s="173" t="s">
        <v>473</v>
      </c>
      <c r="B109" s="174" t="s">
        <v>8</v>
      </c>
      <c r="C109" s="223"/>
      <c r="D109" s="193">
        <v>4650</v>
      </c>
      <c r="E109" s="185">
        <f t="shared" si="2"/>
        <v>0</v>
      </c>
    </row>
    <row r="110" spans="1:5" x14ac:dyDescent="0.25">
      <c r="A110" s="173" t="s">
        <v>474</v>
      </c>
      <c r="B110" s="174" t="s">
        <v>8</v>
      </c>
      <c r="C110" s="223"/>
      <c r="D110" s="193">
        <v>10450</v>
      </c>
      <c r="E110" s="185">
        <f t="shared" si="2"/>
        <v>0</v>
      </c>
    </row>
    <row r="111" spans="1:5" x14ac:dyDescent="0.25">
      <c r="A111" s="173" t="s">
        <v>475</v>
      </c>
      <c r="B111" s="174" t="s">
        <v>8</v>
      </c>
      <c r="C111" s="223"/>
      <c r="D111" s="193">
        <v>6150</v>
      </c>
      <c r="E111" s="185">
        <f t="shared" si="2"/>
        <v>0</v>
      </c>
    </row>
    <row r="112" spans="1:5" x14ac:dyDescent="0.25">
      <c r="A112" s="173" t="s">
        <v>476</v>
      </c>
      <c r="B112" s="174" t="s">
        <v>8</v>
      </c>
      <c r="C112" s="223"/>
      <c r="D112" s="193">
        <v>250</v>
      </c>
      <c r="E112" s="185">
        <f t="shared" si="2"/>
        <v>0</v>
      </c>
    </row>
    <row r="113" spans="1:5" x14ac:dyDescent="0.25">
      <c r="A113" s="173" t="s">
        <v>477</v>
      </c>
      <c r="B113" s="174" t="s">
        <v>8</v>
      </c>
      <c r="C113" s="223"/>
      <c r="D113" s="193">
        <v>230</v>
      </c>
      <c r="E113" s="185">
        <f t="shared" si="2"/>
        <v>0</v>
      </c>
    </row>
    <row r="114" spans="1:5" x14ac:dyDescent="0.25">
      <c r="A114" s="173" t="s">
        <v>478</v>
      </c>
      <c r="B114" s="174" t="s">
        <v>8</v>
      </c>
      <c r="C114" s="223"/>
      <c r="D114" s="193">
        <v>100</v>
      </c>
      <c r="E114" s="185">
        <f t="shared" si="2"/>
        <v>0</v>
      </c>
    </row>
    <row r="115" spans="1:5" x14ac:dyDescent="0.25">
      <c r="A115" s="173" t="s">
        <v>479</v>
      </c>
      <c r="B115" s="174" t="s">
        <v>8</v>
      </c>
      <c r="C115" s="223"/>
      <c r="D115" s="193">
        <v>10550</v>
      </c>
      <c r="E115" s="185">
        <f t="shared" si="2"/>
        <v>0</v>
      </c>
    </row>
    <row r="116" spans="1:5" x14ac:dyDescent="0.25">
      <c r="A116" s="173" t="s">
        <v>480</v>
      </c>
      <c r="B116" s="174" t="s">
        <v>8</v>
      </c>
      <c r="C116" s="223"/>
      <c r="D116" s="193">
        <v>1500</v>
      </c>
      <c r="E116" s="185">
        <f t="shared" si="2"/>
        <v>0</v>
      </c>
    </row>
    <row r="117" spans="1:5" x14ac:dyDescent="0.25">
      <c r="A117" s="173" t="s">
        <v>481</v>
      </c>
      <c r="B117" s="174" t="s">
        <v>8</v>
      </c>
      <c r="C117" s="223"/>
      <c r="D117" s="193">
        <v>3450</v>
      </c>
      <c r="E117" s="185">
        <f t="shared" si="2"/>
        <v>0</v>
      </c>
    </row>
    <row r="118" spans="1:5" x14ac:dyDescent="0.25">
      <c r="A118" s="173" t="s">
        <v>482</v>
      </c>
      <c r="B118" s="174" t="s">
        <v>8</v>
      </c>
      <c r="C118" s="223"/>
      <c r="D118" s="193">
        <v>172</v>
      </c>
      <c r="E118" s="185">
        <f t="shared" si="2"/>
        <v>0</v>
      </c>
    </row>
    <row r="119" spans="1:5" x14ac:dyDescent="0.25">
      <c r="A119" s="173" t="s">
        <v>483</v>
      </c>
      <c r="B119" s="174" t="s">
        <v>8</v>
      </c>
      <c r="C119" s="223"/>
      <c r="D119" s="193">
        <v>195</v>
      </c>
      <c r="E119" s="185">
        <f t="shared" si="2"/>
        <v>0</v>
      </c>
    </row>
    <row r="120" spans="1:5" x14ac:dyDescent="0.25">
      <c r="A120" s="173" t="s">
        <v>484</v>
      </c>
      <c r="B120" s="174" t="s">
        <v>8</v>
      </c>
      <c r="C120" s="223"/>
      <c r="D120" s="193">
        <v>218</v>
      </c>
      <c r="E120" s="185">
        <f t="shared" si="2"/>
        <v>0</v>
      </c>
    </row>
    <row r="121" spans="1:5" x14ac:dyDescent="0.25">
      <c r="A121" s="173" t="s">
        <v>485</v>
      </c>
      <c r="B121" s="174" t="s">
        <v>8</v>
      </c>
      <c r="C121" s="223"/>
      <c r="D121" s="193">
        <v>180</v>
      </c>
      <c r="E121" s="185">
        <f t="shared" si="2"/>
        <v>0</v>
      </c>
    </row>
    <row r="122" spans="1:5" x14ac:dyDescent="0.25">
      <c r="A122" s="173" t="s">
        <v>486</v>
      </c>
      <c r="B122" s="174" t="s">
        <v>8</v>
      </c>
      <c r="C122" s="223"/>
      <c r="D122" s="193">
        <v>200</v>
      </c>
      <c r="E122" s="185">
        <f t="shared" si="2"/>
        <v>0</v>
      </c>
    </row>
    <row r="123" spans="1:5" x14ac:dyDescent="0.25">
      <c r="A123" s="173" t="s">
        <v>487</v>
      </c>
      <c r="B123" s="174" t="s">
        <v>8</v>
      </c>
      <c r="C123" s="223"/>
      <c r="D123" s="193">
        <v>220</v>
      </c>
      <c r="E123" s="185">
        <f t="shared" si="2"/>
        <v>0</v>
      </c>
    </row>
    <row r="124" spans="1:5" x14ac:dyDescent="0.25">
      <c r="A124" s="173" t="s">
        <v>488</v>
      </c>
      <c r="B124" s="174" t="s">
        <v>8</v>
      </c>
      <c r="C124" s="223"/>
      <c r="D124" s="193">
        <f>900*((0.6*2+0.3*2)*0.5+(0.3*4)*0.5)</f>
        <v>1350</v>
      </c>
      <c r="E124" s="185">
        <f t="shared" si="2"/>
        <v>0</v>
      </c>
    </row>
    <row r="125" spans="1:5" x14ac:dyDescent="0.25">
      <c r="A125" s="173" t="s">
        <v>489</v>
      </c>
      <c r="B125" s="174" t="s">
        <v>8</v>
      </c>
      <c r="C125" s="223"/>
      <c r="D125" s="193">
        <f>900*((0.3*2+0.2*2)*0.5+(0.3*4)*0.5)</f>
        <v>990.00000000000011</v>
      </c>
      <c r="E125" s="185">
        <f t="shared" si="2"/>
        <v>0</v>
      </c>
    </row>
    <row r="126" spans="1:5" x14ac:dyDescent="0.25">
      <c r="A126" s="173" t="s">
        <v>490</v>
      </c>
      <c r="B126" s="174" t="s">
        <v>8</v>
      </c>
      <c r="C126" s="223"/>
      <c r="D126" s="193">
        <v>1120</v>
      </c>
      <c r="E126" s="185">
        <f t="shared" si="2"/>
        <v>0</v>
      </c>
    </row>
    <row r="127" spans="1:5" x14ac:dyDescent="0.25">
      <c r="A127" s="173" t="s">
        <v>491</v>
      </c>
      <c r="B127" s="174" t="s">
        <v>8</v>
      </c>
      <c r="C127" s="223"/>
      <c r="D127" s="193">
        <f>1.2*900*((2*3.14*0.125)*0.5+(0.3*4)*0.5)</f>
        <v>1071.8999999999999</v>
      </c>
      <c r="E127" s="185">
        <f t="shared" si="2"/>
        <v>0</v>
      </c>
    </row>
    <row r="128" spans="1:5" x14ac:dyDescent="0.25">
      <c r="A128" s="173" t="s">
        <v>492</v>
      </c>
      <c r="B128" s="174" t="s">
        <v>8</v>
      </c>
      <c r="C128" s="223"/>
      <c r="D128" s="193">
        <f>900*((0.6*2+0.35*2)*0.5+(0.3*2+0.35*2)*0.5)</f>
        <v>1439.9999999999998</v>
      </c>
      <c r="E128" s="185">
        <f t="shared" si="2"/>
        <v>0</v>
      </c>
    </row>
    <row r="129" spans="1:5" x14ac:dyDescent="0.25">
      <c r="A129" s="173" t="s">
        <v>493</v>
      </c>
      <c r="B129" s="174" t="s">
        <v>8</v>
      </c>
      <c r="C129" s="223"/>
      <c r="D129" s="193">
        <f>900*((0.3*2+0.35*2)*0.5+(0.3*2+0.2*2)*0.5)</f>
        <v>1035</v>
      </c>
      <c r="E129" s="185">
        <f t="shared" si="2"/>
        <v>0</v>
      </c>
    </row>
    <row r="130" spans="1:5" x14ac:dyDescent="0.25">
      <c r="A130" s="173" t="s">
        <v>494</v>
      </c>
      <c r="B130" s="174" t="s">
        <v>8</v>
      </c>
      <c r="C130" s="223"/>
      <c r="D130" s="193">
        <f>900*((0.3*2+0.2*2)*0.5+(0.2*2+0.2*2)*0.5)</f>
        <v>810</v>
      </c>
      <c r="E130" s="185">
        <f t="shared" si="2"/>
        <v>0</v>
      </c>
    </row>
    <row r="131" spans="1:5" x14ac:dyDescent="0.25">
      <c r="A131" s="173" t="s">
        <v>495</v>
      </c>
      <c r="B131" s="174" t="s">
        <v>8</v>
      </c>
      <c r="C131" s="223"/>
      <c r="D131" s="193">
        <f>900*((0.3*2+0.2*2)*0.5+(0.25*2+0.2*2)*0.5)</f>
        <v>855</v>
      </c>
      <c r="E131" s="185">
        <f t="shared" si="2"/>
        <v>0</v>
      </c>
    </row>
    <row r="132" spans="1:5" x14ac:dyDescent="0.25">
      <c r="A132" s="173" t="s">
        <v>496</v>
      </c>
      <c r="B132" s="174" t="s">
        <v>8</v>
      </c>
      <c r="C132" s="223"/>
      <c r="D132" s="193">
        <f>900*((0.25*2+0.2*2)*0.5+(0.2*2+0.2*2)*0.5)</f>
        <v>765.00000000000011</v>
      </c>
      <c r="E132" s="185">
        <f t="shared" si="2"/>
        <v>0</v>
      </c>
    </row>
    <row r="133" spans="1:5" x14ac:dyDescent="0.25">
      <c r="A133" s="173" t="s">
        <v>497</v>
      </c>
      <c r="B133" s="174" t="s">
        <v>8</v>
      </c>
      <c r="C133" s="223"/>
      <c r="D133" s="193">
        <v>765</v>
      </c>
      <c r="E133" s="185">
        <f t="shared" si="2"/>
        <v>0</v>
      </c>
    </row>
    <row r="134" spans="1:5" x14ac:dyDescent="0.25">
      <c r="A134" s="173" t="s">
        <v>498</v>
      </c>
      <c r="B134" s="174" t="s">
        <v>8</v>
      </c>
      <c r="C134" s="223"/>
      <c r="D134" s="193">
        <v>975</v>
      </c>
      <c r="E134" s="185">
        <f t="shared" si="2"/>
        <v>0</v>
      </c>
    </row>
    <row r="135" spans="1:5" x14ac:dyDescent="0.25">
      <c r="A135" s="173" t="s">
        <v>499</v>
      </c>
      <c r="B135" s="174" t="s">
        <v>8</v>
      </c>
      <c r="C135" s="223"/>
      <c r="D135" s="193">
        <v>1050</v>
      </c>
      <c r="E135" s="185">
        <f t="shared" si="2"/>
        <v>0</v>
      </c>
    </row>
    <row r="136" spans="1:5" x14ac:dyDescent="0.25">
      <c r="A136" s="173" t="s">
        <v>500</v>
      </c>
      <c r="B136" s="174" t="s">
        <v>8</v>
      </c>
      <c r="C136" s="223"/>
      <c r="D136" s="193">
        <v>780</v>
      </c>
      <c r="E136" s="185">
        <f t="shared" si="2"/>
        <v>0</v>
      </c>
    </row>
    <row r="137" spans="1:5" x14ac:dyDescent="0.25">
      <c r="A137" s="173" t="s">
        <v>501</v>
      </c>
      <c r="B137" s="174" t="s">
        <v>8</v>
      </c>
      <c r="C137" s="223"/>
      <c r="D137" s="193">
        <v>168</v>
      </c>
      <c r="E137" s="185">
        <f t="shared" si="2"/>
        <v>0</v>
      </c>
    </row>
    <row r="138" spans="1:5" x14ac:dyDescent="0.25">
      <c r="A138" s="173" t="s">
        <v>502</v>
      </c>
      <c r="B138" s="174" t="s">
        <v>8</v>
      </c>
      <c r="C138" s="223"/>
      <c r="D138" s="193">
        <v>176</v>
      </c>
      <c r="E138" s="185">
        <f t="shared" si="2"/>
        <v>0</v>
      </c>
    </row>
    <row r="139" spans="1:5" x14ac:dyDescent="0.25">
      <c r="A139" s="173" t="s">
        <v>503</v>
      </c>
      <c r="B139" s="174" t="s">
        <v>8</v>
      </c>
      <c r="C139" s="223"/>
      <c r="D139" s="193">
        <v>180</v>
      </c>
      <c r="E139" s="185">
        <f t="shared" si="2"/>
        <v>0</v>
      </c>
    </row>
    <row r="140" spans="1:5" x14ac:dyDescent="0.25">
      <c r="A140" s="173" t="s">
        <v>504</v>
      </c>
      <c r="B140" s="174" t="s">
        <v>8</v>
      </c>
      <c r="C140" s="223"/>
      <c r="D140" s="193">
        <v>172</v>
      </c>
      <c r="E140" s="185">
        <f t="shared" si="2"/>
        <v>0</v>
      </c>
    </row>
    <row r="141" spans="1:5" x14ac:dyDescent="0.25">
      <c r="A141" s="173" t="s">
        <v>505</v>
      </c>
      <c r="B141" s="174" t="s">
        <v>8</v>
      </c>
      <c r="C141" s="223"/>
      <c r="D141" s="193">
        <v>166</v>
      </c>
      <c r="E141" s="185">
        <f t="shared" si="2"/>
        <v>0</v>
      </c>
    </row>
    <row r="142" spans="1:5" x14ac:dyDescent="0.25">
      <c r="A142" s="173" t="s">
        <v>506</v>
      </c>
      <c r="B142" s="174" t="s">
        <v>8</v>
      </c>
      <c r="C142" s="223"/>
      <c r="D142" s="193">
        <v>148</v>
      </c>
      <c r="E142" s="185">
        <f t="shared" si="2"/>
        <v>0</v>
      </c>
    </row>
    <row r="143" spans="1:5" x14ac:dyDescent="0.25">
      <c r="A143" s="173" t="s">
        <v>507</v>
      </c>
      <c r="B143" s="174" t="s">
        <v>8</v>
      </c>
      <c r="C143" s="223"/>
      <c r="D143" s="193">
        <v>150</v>
      </c>
      <c r="E143" s="185">
        <f t="shared" si="2"/>
        <v>0</v>
      </c>
    </row>
    <row r="144" spans="1:5" x14ac:dyDescent="0.25">
      <c r="A144" s="173" t="s">
        <v>508</v>
      </c>
      <c r="B144" s="174" t="s">
        <v>8</v>
      </c>
      <c r="C144" s="223"/>
      <c r="D144" s="193">
        <v>154</v>
      </c>
      <c r="E144" s="185">
        <f t="shared" si="2"/>
        <v>0</v>
      </c>
    </row>
    <row r="145" spans="1:5" x14ac:dyDescent="0.25">
      <c r="A145" s="173" t="s">
        <v>509</v>
      </c>
      <c r="B145" s="174" t="s">
        <v>8</v>
      </c>
      <c r="C145" s="223"/>
      <c r="D145" s="193">
        <v>150</v>
      </c>
      <c r="E145" s="185">
        <f t="shared" si="2"/>
        <v>0</v>
      </c>
    </row>
    <row r="146" spans="1:5" x14ac:dyDescent="0.25">
      <c r="A146" s="173" t="s">
        <v>510</v>
      </c>
      <c r="B146" s="174" t="s">
        <v>8</v>
      </c>
      <c r="C146" s="223"/>
      <c r="D146" s="193">
        <v>160</v>
      </c>
      <c r="E146" s="185">
        <f t="shared" si="2"/>
        <v>0</v>
      </c>
    </row>
    <row r="147" spans="1:5" x14ac:dyDescent="0.25">
      <c r="A147" s="173" t="s">
        <v>511</v>
      </c>
      <c r="B147" s="174" t="s">
        <v>8</v>
      </c>
      <c r="C147" s="223"/>
      <c r="D147" s="193">
        <v>205</v>
      </c>
      <c r="E147" s="185">
        <f t="shared" si="2"/>
        <v>0</v>
      </c>
    </row>
    <row r="148" spans="1:5" x14ac:dyDescent="0.25">
      <c r="A148" s="173" t="s">
        <v>512</v>
      </c>
      <c r="B148" s="174" t="s">
        <v>8</v>
      </c>
      <c r="C148" s="223"/>
      <c r="D148" s="193">
        <v>253</v>
      </c>
      <c r="E148" s="185">
        <f t="shared" si="2"/>
        <v>0</v>
      </c>
    </row>
    <row r="149" spans="1:5" x14ac:dyDescent="0.25">
      <c r="A149" s="173" t="s">
        <v>513</v>
      </c>
      <c r="B149" s="174" t="s">
        <v>8</v>
      </c>
      <c r="C149" s="223"/>
      <c r="D149" s="193">
        <v>343</v>
      </c>
      <c r="E149" s="185">
        <f t="shared" si="2"/>
        <v>0</v>
      </c>
    </row>
    <row r="150" spans="1:5" x14ac:dyDescent="0.25">
      <c r="A150" s="173" t="s">
        <v>514</v>
      </c>
      <c r="B150" s="174" t="s">
        <v>8</v>
      </c>
      <c r="C150" s="223"/>
      <c r="D150" s="193">
        <v>391</v>
      </c>
      <c r="E150" s="185">
        <f t="shared" si="2"/>
        <v>0</v>
      </c>
    </row>
    <row r="151" spans="1:5" x14ac:dyDescent="0.25">
      <c r="A151" s="173" t="s">
        <v>515</v>
      </c>
      <c r="B151" s="174" t="s">
        <v>8</v>
      </c>
      <c r="C151" s="223"/>
      <c r="D151" s="193">
        <v>144</v>
      </c>
      <c r="E151" s="185">
        <f t="shared" si="2"/>
        <v>0</v>
      </c>
    </row>
    <row r="152" spans="1:5" x14ac:dyDescent="0.25">
      <c r="A152" s="173" t="s">
        <v>516</v>
      </c>
      <c r="B152" s="174" t="s">
        <v>8</v>
      </c>
      <c r="C152" s="223"/>
      <c r="D152" s="193">
        <v>220</v>
      </c>
      <c r="E152" s="185">
        <f t="shared" si="2"/>
        <v>0</v>
      </c>
    </row>
    <row r="153" spans="1:5" x14ac:dyDescent="0.25">
      <c r="A153" s="173" t="s">
        <v>517</v>
      </c>
      <c r="B153" s="174" t="s">
        <v>8</v>
      </c>
      <c r="C153" s="223"/>
      <c r="D153" s="193">
        <v>410</v>
      </c>
      <c r="E153" s="185">
        <f t="shared" si="2"/>
        <v>0</v>
      </c>
    </row>
    <row r="154" spans="1:5" x14ac:dyDescent="0.25">
      <c r="A154" s="173" t="s">
        <v>518</v>
      </c>
      <c r="B154" s="174" t="s">
        <v>8</v>
      </c>
      <c r="C154" s="223"/>
      <c r="D154" s="193">
        <v>663</v>
      </c>
      <c r="E154" s="185">
        <f t="shared" si="2"/>
        <v>0</v>
      </c>
    </row>
    <row r="155" spans="1:5" x14ac:dyDescent="0.25">
      <c r="A155" s="173" t="s">
        <v>519</v>
      </c>
      <c r="B155" s="174" t="s">
        <v>8</v>
      </c>
      <c r="C155" s="223"/>
      <c r="D155" s="193">
        <v>1150</v>
      </c>
      <c r="E155" s="185">
        <f t="shared" si="2"/>
        <v>0</v>
      </c>
    </row>
    <row r="156" spans="1:5" x14ac:dyDescent="0.25">
      <c r="A156" s="173" t="s">
        <v>520</v>
      </c>
      <c r="B156" s="174" t="s">
        <v>8</v>
      </c>
      <c r="C156" s="223"/>
      <c r="D156" s="193">
        <v>850</v>
      </c>
      <c r="E156" s="185">
        <f t="shared" si="2"/>
        <v>0</v>
      </c>
    </row>
    <row r="157" spans="1:5" x14ac:dyDescent="0.25">
      <c r="A157" s="173" t="s">
        <v>521</v>
      </c>
      <c r="B157" s="174" t="s">
        <v>8</v>
      </c>
      <c r="C157" s="223"/>
      <c r="D157" s="193">
        <v>10540</v>
      </c>
      <c r="E157" s="185">
        <f t="shared" si="2"/>
        <v>0</v>
      </c>
    </row>
    <row r="158" spans="1:5" x14ac:dyDescent="0.25">
      <c r="A158" s="173" t="s">
        <v>522</v>
      </c>
      <c r="B158" s="174" t="s">
        <v>8</v>
      </c>
      <c r="C158" s="223"/>
      <c r="D158" s="193">
        <v>10610</v>
      </c>
      <c r="E158" s="185">
        <f t="shared" si="2"/>
        <v>0</v>
      </c>
    </row>
    <row r="159" spans="1:5" x14ac:dyDescent="0.25">
      <c r="A159" s="173" t="s">
        <v>523</v>
      </c>
      <c r="B159" s="174" t="s">
        <v>8</v>
      </c>
      <c r="C159" s="223"/>
      <c r="D159" s="193">
        <v>10960</v>
      </c>
      <c r="E159" s="185">
        <f t="shared" si="2"/>
        <v>0</v>
      </c>
    </row>
    <row r="160" spans="1:5" x14ac:dyDescent="0.25">
      <c r="A160" s="173" t="s">
        <v>524</v>
      </c>
      <c r="B160" s="174" t="s">
        <v>8</v>
      </c>
      <c r="C160" s="223"/>
      <c r="D160" s="193">
        <v>10960</v>
      </c>
      <c r="E160" s="185">
        <f t="shared" si="2"/>
        <v>0</v>
      </c>
    </row>
    <row r="161" spans="1:5" x14ac:dyDescent="0.25">
      <c r="A161" s="173" t="s">
        <v>525</v>
      </c>
      <c r="B161" s="174" t="s">
        <v>8</v>
      </c>
      <c r="C161" s="223"/>
      <c r="D161" s="193">
        <v>11260</v>
      </c>
      <c r="E161" s="185">
        <f t="shared" si="2"/>
        <v>0</v>
      </c>
    </row>
    <row r="162" spans="1:5" x14ac:dyDescent="0.25">
      <c r="A162" s="173" t="s">
        <v>526</v>
      </c>
      <c r="B162" s="174" t="s">
        <v>8</v>
      </c>
      <c r="C162" s="223"/>
      <c r="D162" s="193">
        <v>10290</v>
      </c>
      <c r="E162" s="185">
        <f t="shared" si="2"/>
        <v>0</v>
      </c>
    </row>
    <row r="163" spans="1:5" x14ac:dyDescent="0.25">
      <c r="A163" s="173" t="s">
        <v>527</v>
      </c>
      <c r="B163" s="174" t="s">
        <v>8</v>
      </c>
      <c r="C163" s="223"/>
      <c r="D163" s="193">
        <v>11970</v>
      </c>
      <c r="E163" s="185">
        <f t="shared" si="2"/>
        <v>0</v>
      </c>
    </row>
    <row r="164" spans="1:5" x14ac:dyDescent="0.25">
      <c r="A164" s="173" t="s">
        <v>528</v>
      </c>
      <c r="B164" s="174" t="s">
        <v>8</v>
      </c>
      <c r="C164" s="223"/>
      <c r="D164" s="193">
        <v>11520</v>
      </c>
      <c r="E164" s="185">
        <f t="shared" si="2"/>
        <v>0</v>
      </c>
    </row>
    <row r="165" spans="1:5" x14ac:dyDescent="0.25">
      <c r="A165" s="173" t="s">
        <v>529</v>
      </c>
      <c r="B165" s="174" t="s">
        <v>8</v>
      </c>
      <c r="C165" s="223"/>
      <c r="D165" s="193">
        <v>3380</v>
      </c>
      <c r="E165" s="185">
        <f t="shared" si="2"/>
        <v>0</v>
      </c>
    </row>
    <row r="166" spans="1:5" x14ac:dyDescent="0.25">
      <c r="A166" s="173" t="s">
        <v>530</v>
      </c>
      <c r="B166" s="174" t="s">
        <v>8</v>
      </c>
      <c r="C166" s="223"/>
      <c r="D166" s="193">
        <v>750</v>
      </c>
      <c r="E166" s="185">
        <f t="shared" si="2"/>
        <v>0</v>
      </c>
    </row>
    <row r="167" spans="1:5" x14ac:dyDescent="0.25">
      <c r="A167" s="173" t="s">
        <v>531</v>
      </c>
      <c r="B167" s="174" t="s">
        <v>8</v>
      </c>
      <c r="C167" s="223"/>
      <c r="D167" s="193">
        <v>380</v>
      </c>
      <c r="E167" s="185">
        <f t="shared" si="2"/>
        <v>0</v>
      </c>
    </row>
    <row r="168" spans="1:5" x14ac:dyDescent="0.25">
      <c r="A168" s="173" t="s">
        <v>532</v>
      </c>
      <c r="B168" s="174" t="s">
        <v>533</v>
      </c>
      <c r="C168" s="223"/>
      <c r="D168" s="193">
        <f>7*5*470</f>
        <v>16450</v>
      </c>
      <c r="E168" s="185">
        <f t="shared" si="2"/>
        <v>0</v>
      </c>
    </row>
    <row r="169" spans="1:5" x14ac:dyDescent="0.25">
      <c r="A169" s="173" t="s">
        <v>534</v>
      </c>
      <c r="B169" s="174" t="s">
        <v>18</v>
      </c>
      <c r="C169" s="223"/>
      <c r="D169" s="193">
        <v>66350</v>
      </c>
      <c r="E169" s="185">
        <f t="shared" si="2"/>
        <v>0</v>
      </c>
    </row>
    <row r="170" spans="1:5" x14ac:dyDescent="0.25">
      <c r="A170" s="173" t="s">
        <v>535</v>
      </c>
      <c r="B170" s="174" t="s">
        <v>16</v>
      </c>
      <c r="C170" s="223"/>
      <c r="D170" s="193">
        <f>2.7*500</f>
        <v>1350</v>
      </c>
      <c r="E170" s="185">
        <f t="shared" si="2"/>
        <v>0</v>
      </c>
    </row>
    <row r="171" spans="1:5" x14ac:dyDescent="0.25">
      <c r="A171" s="173" t="s">
        <v>536</v>
      </c>
      <c r="B171" s="174" t="s">
        <v>253</v>
      </c>
      <c r="C171" s="223"/>
      <c r="D171" s="193">
        <v>367</v>
      </c>
      <c r="E171" s="185">
        <f t="shared" si="2"/>
        <v>0</v>
      </c>
    </row>
    <row r="172" spans="1:5" x14ac:dyDescent="0.25">
      <c r="A172" s="173" t="s">
        <v>537</v>
      </c>
      <c r="B172" s="174" t="s">
        <v>253</v>
      </c>
      <c r="C172" s="223"/>
      <c r="D172" s="193">
        <v>380</v>
      </c>
      <c r="E172" s="185">
        <f t="shared" ref="E172:E236" si="3">C172*D172</f>
        <v>0</v>
      </c>
    </row>
    <row r="173" spans="1:5" x14ac:dyDescent="0.25">
      <c r="A173" s="173" t="s">
        <v>538</v>
      </c>
      <c r="B173" s="174" t="s">
        <v>253</v>
      </c>
      <c r="C173" s="223"/>
      <c r="D173" s="193">
        <v>445</v>
      </c>
      <c r="E173" s="185">
        <f t="shared" si="3"/>
        <v>0</v>
      </c>
    </row>
    <row r="174" spans="1:5" x14ac:dyDescent="0.25">
      <c r="A174" s="173" t="s">
        <v>539</v>
      </c>
      <c r="B174" s="174" t="s">
        <v>253</v>
      </c>
      <c r="C174" s="223"/>
      <c r="D174" s="193">
        <v>518</v>
      </c>
      <c r="E174" s="185">
        <f t="shared" si="3"/>
        <v>0</v>
      </c>
    </row>
    <row r="175" spans="1:5" x14ac:dyDescent="0.25">
      <c r="A175" s="173" t="s">
        <v>540</v>
      </c>
      <c r="B175" s="174" t="s">
        <v>253</v>
      </c>
      <c r="C175" s="223"/>
      <c r="D175" s="193">
        <v>600</v>
      </c>
      <c r="E175" s="185">
        <f t="shared" si="3"/>
        <v>0</v>
      </c>
    </row>
    <row r="176" spans="1:5" x14ac:dyDescent="0.25">
      <c r="A176" s="173" t="s">
        <v>541</v>
      </c>
      <c r="B176" s="174" t="s">
        <v>253</v>
      </c>
      <c r="C176" s="223"/>
      <c r="D176" s="193">
        <v>600</v>
      </c>
      <c r="E176" s="185">
        <f t="shared" si="3"/>
        <v>0</v>
      </c>
    </row>
    <row r="177" spans="1:5" x14ac:dyDescent="0.25">
      <c r="A177" s="173" t="s">
        <v>542</v>
      </c>
      <c r="B177" s="174" t="s">
        <v>253</v>
      </c>
      <c r="C177" s="223"/>
      <c r="D177" s="193">
        <v>810</v>
      </c>
      <c r="E177" s="185">
        <f t="shared" si="3"/>
        <v>0</v>
      </c>
    </row>
    <row r="178" spans="1:5" x14ac:dyDescent="0.25">
      <c r="A178" s="173" t="s">
        <v>543</v>
      </c>
      <c r="B178" s="174" t="s">
        <v>253</v>
      </c>
      <c r="C178" s="223"/>
      <c r="D178" s="193">
        <v>810</v>
      </c>
      <c r="E178" s="185">
        <f t="shared" si="3"/>
        <v>0</v>
      </c>
    </row>
    <row r="179" spans="1:5" x14ac:dyDescent="0.25">
      <c r="A179" s="173" t="s">
        <v>544</v>
      </c>
      <c r="B179" s="174" t="s">
        <v>253</v>
      </c>
      <c r="C179" s="223"/>
      <c r="D179" s="193">
        <v>810</v>
      </c>
      <c r="E179" s="185">
        <f t="shared" si="3"/>
        <v>0</v>
      </c>
    </row>
    <row r="180" spans="1:5" x14ac:dyDescent="0.25">
      <c r="A180" s="173" t="s">
        <v>545</v>
      </c>
      <c r="B180" s="174" t="s">
        <v>253</v>
      </c>
      <c r="C180" s="223"/>
      <c r="D180" s="193">
        <v>970</v>
      </c>
      <c r="E180" s="185">
        <f t="shared" si="3"/>
        <v>0</v>
      </c>
    </row>
    <row r="181" spans="1:5" x14ac:dyDescent="0.25">
      <c r="A181" s="173" t="s">
        <v>546</v>
      </c>
      <c r="B181" s="174" t="s">
        <v>253</v>
      </c>
      <c r="C181" s="223"/>
      <c r="D181" s="193">
        <v>1100</v>
      </c>
      <c r="E181" s="185">
        <f t="shared" si="3"/>
        <v>0</v>
      </c>
    </row>
    <row r="182" spans="1:5" x14ac:dyDescent="0.25">
      <c r="A182" s="173" t="s">
        <v>547</v>
      </c>
      <c r="B182" s="174" t="s">
        <v>253</v>
      </c>
      <c r="C182" s="223"/>
      <c r="D182" s="193">
        <f>0.8*768</f>
        <v>614.40000000000009</v>
      </c>
      <c r="E182" s="185">
        <f t="shared" si="3"/>
        <v>0</v>
      </c>
    </row>
    <row r="183" spans="1:5" x14ac:dyDescent="0.25">
      <c r="A183" s="173" t="s">
        <v>548</v>
      </c>
      <c r="B183" s="174" t="s">
        <v>253</v>
      </c>
      <c r="C183" s="223"/>
      <c r="D183" s="193">
        <f>0.8*464</f>
        <v>371.20000000000005</v>
      </c>
      <c r="E183" s="185">
        <f t="shared" si="3"/>
        <v>0</v>
      </c>
    </row>
    <row r="184" spans="1:5" x14ac:dyDescent="0.25">
      <c r="A184" s="173" t="s">
        <v>549</v>
      </c>
      <c r="B184" s="174" t="s">
        <v>253</v>
      </c>
      <c r="C184" s="223"/>
      <c r="D184" s="193">
        <f>0.8*556</f>
        <v>444.8</v>
      </c>
      <c r="E184" s="185">
        <f t="shared" si="3"/>
        <v>0</v>
      </c>
    </row>
    <row r="185" spans="1:5" x14ac:dyDescent="0.25">
      <c r="A185" s="173" t="s">
        <v>550</v>
      </c>
      <c r="B185" s="174" t="s">
        <v>253</v>
      </c>
      <c r="C185" s="223"/>
      <c r="D185" s="193">
        <f>1*556</f>
        <v>556</v>
      </c>
      <c r="E185" s="185">
        <f t="shared" si="3"/>
        <v>0</v>
      </c>
    </row>
    <row r="186" spans="1:5" x14ac:dyDescent="0.25">
      <c r="A186" s="173" t="s">
        <v>551</v>
      </c>
      <c r="B186" s="174" t="s">
        <v>253</v>
      </c>
      <c r="C186" s="223"/>
      <c r="D186" s="193">
        <f>1.2*556</f>
        <v>667.19999999999993</v>
      </c>
      <c r="E186" s="185">
        <f t="shared" si="3"/>
        <v>0</v>
      </c>
    </row>
    <row r="187" spans="1:5" x14ac:dyDescent="0.25">
      <c r="A187" s="173" t="s">
        <v>552</v>
      </c>
      <c r="B187" s="174" t="s">
        <v>253</v>
      </c>
      <c r="C187" s="223"/>
      <c r="D187" s="193">
        <f>1.6*768</f>
        <v>1228.8000000000002</v>
      </c>
      <c r="E187" s="185">
        <f t="shared" si="3"/>
        <v>0</v>
      </c>
    </row>
    <row r="188" spans="1:5" x14ac:dyDescent="0.25">
      <c r="A188" s="173" t="s">
        <v>553</v>
      </c>
      <c r="B188" s="174" t="s">
        <v>253</v>
      </c>
      <c r="C188" s="223"/>
      <c r="D188" s="193">
        <f>1.8*768</f>
        <v>1382.4</v>
      </c>
      <c r="E188" s="185">
        <f t="shared" si="3"/>
        <v>0</v>
      </c>
    </row>
    <row r="189" spans="1:5" x14ac:dyDescent="0.25">
      <c r="A189" s="173" t="s">
        <v>554</v>
      </c>
      <c r="B189" s="174" t="s">
        <v>253</v>
      </c>
      <c r="C189" s="223"/>
      <c r="D189" s="193">
        <f>2*768</f>
        <v>1536</v>
      </c>
      <c r="E189" s="185">
        <f t="shared" si="3"/>
        <v>0</v>
      </c>
    </row>
    <row r="190" spans="1:5" x14ac:dyDescent="0.25">
      <c r="A190" s="173" t="s">
        <v>555</v>
      </c>
      <c r="B190" s="174" t="s">
        <v>253</v>
      </c>
      <c r="C190" s="223"/>
      <c r="D190" s="193">
        <f>2.4*556</f>
        <v>1334.3999999999999</v>
      </c>
      <c r="E190" s="185">
        <f t="shared" si="3"/>
        <v>0</v>
      </c>
    </row>
    <row r="191" spans="1:5" x14ac:dyDescent="0.25">
      <c r="A191" s="173" t="s">
        <v>556</v>
      </c>
      <c r="B191" s="174" t="s">
        <v>253</v>
      </c>
      <c r="C191" s="223"/>
      <c r="D191" s="193">
        <f>1.9*556</f>
        <v>1056.3999999999999</v>
      </c>
      <c r="E191" s="185">
        <f t="shared" si="3"/>
        <v>0</v>
      </c>
    </row>
    <row r="192" spans="1:5" s="186" customFormat="1" x14ac:dyDescent="0.25">
      <c r="A192" s="196" t="s">
        <v>776</v>
      </c>
      <c r="B192" s="209"/>
      <c r="C192" s="224"/>
      <c r="D192" s="210"/>
      <c r="E192" s="211"/>
    </row>
    <row r="193" spans="1:5" x14ac:dyDescent="0.25">
      <c r="A193" s="173" t="s">
        <v>557</v>
      </c>
      <c r="B193" s="174" t="s">
        <v>8</v>
      </c>
      <c r="C193" s="223"/>
      <c r="D193" s="193">
        <v>1900</v>
      </c>
      <c r="E193" s="185">
        <f t="shared" si="3"/>
        <v>0</v>
      </c>
    </row>
    <row r="194" spans="1:5" x14ac:dyDescent="0.25">
      <c r="A194" s="173" t="s">
        <v>558</v>
      </c>
      <c r="B194" s="174" t="s">
        <v>8</v>
      </c>
      <c r="C194" s="223"/>
      <c r="D194" s="193">
        <v>530</v>
      </c>
      <c r="E194" s="185">
        <f t="shared" si="3"/>
        <v>0</v>
      </c>
    </row>
    <row r="195" spans="1:5" x14ac:dyDescent="0.25">
      <c r="A195" s="173" t="s">
        <v>559</v>
      </c>
      <c r="B195" s="174" t="s">
        <v>253</v>
      </c>
      <c r="C195" s="223"/>
      <c r="D195" s="193">
        <v>45.73</v>
      </c>
      <c r="E195" s="185">
        <f t="shared" si="3"/>
        <v>0</v>
      </c>
    </row>
    <row r="196" spans="1:5" x14ac:dyDescent="0.25">
      <c r="A196" s="173" t="s">
        <v>560</v>
      </c>
      <c r="B196" s="174" t="s">
        <v>253</v>
      </c>
      <c r="C196" s="223"/>
      <c r="D196" s="193">
        <v>65.5</v>
      </c>
      <c r="E196" s="185">
        <f t="shared" si="3"/>
        <v>0</v>
      </c>
    </row>
    <row r="197" spans="1:5" x14ac:dyDescent="0.25">
      <c r="A197" s="173" t="s">
        <v>561</v>
      </c>
      <c r="B197" s="174" t="s">
        <v>253</v>
      </c>
      <c r="C197" s="223"/>
      <c r="D197" s="193">
        <v>86.83</v>
      </c>
      <c r="E197" s="185">
        <f t="shared" si="3"/>
        <v>0</v>
      </c>
    </row>
    <row r="198" spans="1:5" x14ac:dyDescent="0.25">
      <c r="A198" s="173" t="s">
        <v>562</v>
      </c>
      <c r="B198" s="174" t="s">
        <v>253</v>
      </c>
      <c r="C198" s="223"/>
      <c r="D198" s="193">
        <v>99.88</v>
      </c>
      <c r="E198" s="185">
        <f t="shared" si="3"/>
        <v>0</v>
      </c>
    </row>
    <row r="199" spans="1:5" x14ac:dyDescent="0.25">
      <c r="A199" s="173" t="s">
        <v>563</v>
      </c>
      <c r="B199" s="174" t="s">
        <v>253</v>
      </c>
      <c r="C199" s="223"/>
      <c r="D199" s="193">
        <v>127.17</v>
      </c>
      <c r="E199" s="185">
        <f t="shared" si="3"/>
        <v>0</v>
      </c>
    </row>
    <row r="200" spans="1:5" x14ac:dyDescent="0.25">
      <c r="A200" s="173" t="s">
        <v>564</v>
      </c>
      <c r="B200" s="174" t="s">
        <v>253</v>
      </c>
      <c r="C200" s="223"/>
      <c r="D200" s="193">
        <v>152.71</v>
      </c>
      <c r="E200" s="185">
        <f t="shared" si="3"/>
        <v>0</v>
      </c>
    </row>
    <row r="201" spans="1:5" ht="24" x14ac:dyDescent="0.25">
      <c r="A201" s="173" t="s">
        <v>565</v>
      </c>
      <c r="B201" s="174" t="s">
        <v>8</v>
      </c>
      <c r="C201" s="223"/>
      <c r="D201" s="193">
        <v>730</v>
      </c>
      <c r="E201" s="185">
        <f t="shared" si="3"/>
        <v>0</v>
      </c>
    </row>
    <row r="202" spans="1:5" ht="24" x14ac:dyDescent="0.25">
      <c r="A202" s="173" t="s">
        <v>566</v>
      </c>
      <c r="B202" s="174" t="s">
        <v>8</v>
      </c>
      <c r="C202" s="223"/>
      <c r="D202" s="193">
        <v>325</v>
      </c>
      <c r="E202" s="185">
        <f t="shared" si="3"/>
        <v>0</v>
      </c>
    </row>
    <row r="203" spans="1:5" x14ac:dyDescent="0.25">
      <c r="A203" s="173" t="s">
        <v>567</v>
      </c>
      <c r="B203" s="174" t="s">
        <v>8</v>
      </c>
      <c r="C203" s="223"/>
      <c r="D203" s="193">
        <v>398</v>
      </c>
      <c r="E203" s="185">
        <f t="shared" si="3"/>
        <v>0</v>
      </c>
    </row>
    <row r="204" spans="1:5" x14ac:dyDescent="0.25">
      <c r="A204" s="173" t="s">
        <v>568</v>
      </c>
      <c r="B204" s="174" t="s">
        <v>8</v>
      </c>
      <c r="C204" s="223"/>
      <c r="D204" s="193">
        <v>305</v>
      </c>
      <c r="E204" s="185">
        <f t="shared" si="3"/>
        <v>0</v>
      </c>
    </row>
    <row r="205" spans="1:5" x14ac:dyDescent="0.25">
      <c r="A205" s="173" t="s">
        <v>569</v>
      </c>
      <c r="B205" s="174" t="s">
        <v>8</v>
      </c>
      <c r="C205" s="223"/>
      <c r="D205" s="193">
        <v>860</v>
      </c>
      <c r="E205" s="185">
        <f t="shared" si="3"/>
        <v>0</v>
      </c>
    </row>
    <row r="206" spans="1:5" ht="24" x14ac:dyDescent="0.25">
      <c r="A206" s="173" t="s">
        <v>570</v>
      </c>
      <c r="B206" s="174" t="s">
        <v>8</v>
      </c>
      <c r="C206" s="223"/>
      <c r="D206" s="193">
        <v>750</v>
      </c>
      <c r="E206" s="185">
        <f t="shared" si="3"/>
        <v>0</v>
      </c>
    </row>
    <row r="207" spans="1:5" ht="24" x14ac:dyDescent="0.25">
      <c r="A207" s="173" t="s">
        <v>571</v>
      </c>
      <c r="B207" s="174" t="s">
        <v>8</v>
      </c>
      <c r="C207" s="223"/>
      <c r="D207" s="193">
        <v>482</v>
      </c>
      <c r="E207" s="185">
        <f t="shared" si="3"/>
        <v>0</v>
      </c>
    </row>
    <row r="208" spans="1:5" ht="24" x14ac:dyDescent="0.25">
      <c r="A208" s="173" t="s">
        <v>572</v>
      </c>
      <c r="B208" s="174" t="s">
        <v>8</v>
      </c>
      <c r="C208" s="223"/>
      <c r="D208" s="193">
        <v>680</v>
      </c>
      <c r="E208" s="185">
        <f t="shared" si="3"/>
        <v>0</v>
      </c>
    </row>
    <row r="209" spans="1:5" ht="24" x14ac:dyDescent="0.25">
      <c r="A209" s="173" t="s">
        <v>573</v>
      </c>
      <c r="B209" s="174" t="s">
        <v>8</v>
      </c>
      <c r="C209" s="223"/>
      <c r="D209" s="193">
        <v>530</v>
      </c>
      <c r="E209" s="185">
        <f t="shared" si="3"/>
        <v>0</v>
      </c>
    </row>
    <row r="210" spans="1:5" ht="24" x14ac:dyDescent="0.25">
      <c r="A210" s="173" t="s">
        <v>574</v>
      </c>
      <c r="B210" s="174" t="s">
        <v>8</v>
      </c>
      <c r="C210" s="223"/>
      <c r="D210" s="193">
        <v>1542</v>
      </c>
      <c r="E210" s="185">
        <f t="shared" si="3"/>
        <v>0</v>
      </c>
    </row>
    <row r="211" spans="1:5" x14ac:dyDescent="0.25">
      <c r="A211" s="173" t="s">
        <v>575</v>
      </c>
      <c r="B211" s="174" t="s">
        <v>8</v>
      </c>
      <c r="C211" s="223"/>
      <c r="D211" s="193">
        <v>350</v>
      </c>
      <c r="E211" s="185">
        <f t="shared" si="3"/>
        <v>0</v>
      </c>
    </row>
    <row r="212" spans="1:5" x14ac:dyDescent="0.25">
      <c r="A212" s="173" t="s">
        <v>576</v>
      </c>
      <c r="B212" s="174" t="s">
        <v>253</v>
      </c>
      <c r="C212" s="223"/>
      <c r="D212" s="193">
        <v>19</v>
      </c>
      <c r="E212" s="185">
        <f t="shared" si="3"/>
        <v>0</v>
      </c>
    </row>
    <row r="213" spans="1:5" x14ac:dyDescent="0.25">
      <c r="A213" s="173" t="s">
        <v>577</v>
      </c>
      <c r="B213" s="174" t="s">
        <v>253</v>
      </c>
      <c r="C213" s="223"/>
      <c r="D213" s="193">
        <v>43</v>
      </c>
      <c r="E213" s="185">
        <f t="shared" si="3"/>
        <v>0</v>
      </c>
    </row>
    <row r="214" spans="1:5" x14ac:dyDescent="0.25">
      <c r="A214" s="173" t="s">
        <v>578</v>
      </c>
      <c r="B214" s="174" t="s">
        <v>253</v>
      </c>
      <c r="C214" s="223"/>
      <c r="D214" s="193">
        <v>52</v>
      </c>
      <c r="E214" s="185">
        <f t="shared" si="3"/>
        <v>0</v>
      </c>
    </row>
    <row r="215" spans="1:5" x14ac:dyDescent="0.25">
      <c r="A215" s="173" t="s">
        <v>579</v>
      </c>
      <c r="B215" s="174" t="s">
        <v>253</v>
      </c>
      <c r="C215" s="223"/>
      <c r="D215" s="193">
        <v>62</v>
      </c>
      <c r="E215" s="185">
        <f t="shared" si="3"/>
        <v>0</v>
      </c>
    </row>
    <row r="216" spans="1:5" x14ac:dyDescent="0.25">
      <c r="A216" s="173" t="s">
        <v>580</v>
      </c>
      <c r="B216" s="174" t="s">
        <v>253</v>
      </c>
      <c r="C216" s="223"/>
      <c r="D216" s="193">
        <v>68</v>
      </c>
      <c r="E216" s="185">
        <f t="shared" si="3"/>
        <v>0</v>
      </c>
    </row>
    <row r="217" spans="1:5" x14ac:dyDescent="0.25">
      <c r="A217" s="173" t="s">
        <v>581</v>
      </c>
      <c r="B217" s="174" t="s">
        <v>253</v>
      </c>
      <c r="C217" s="223"/>
      <c r="D217" s="193">
        <v>75</v>
      </c>
      <c r="E217" s="185">
        <f t="shared" si="3"/>
        <v>0</v>
      </c>
    </row>
    <row r="218" spans="1:5" x14ac:dyDescent="0.25">
      <c r="A218" s="173" t="s">
        <v>33</v>
      </c>
      <c r="B218" s="174" t="s">
        <v>582</v>
      </c>
      <c r="C218" s="223"/>
      <c r="D218" s="193">
        <v>66</v>
      </c>
      <c r="E218" s="185">
        <f t="shared" si="3"/>
        <v>0</v>
      </c>
    </row>
    <row r="219" spans="1:5" x14ac:dyDescent="0.25">
      <c r="A219" s="173" t="s">
        <v>583</v>
      </c>
      <c r="B219" s="174" t="s">
        <v>582</v>
      </c>
      <c r="C219" s="223"/>
      <c r="D219" s="193">
        <v>185</v>
      </c>
      <c r="E219" s="185">
        <f t="shared" si="3"/>
        <v>0</v>
      </c>
    </row>
    <row r="220" spans="1:5" x14ac:dyDescent="0.25">
      <c r="A220" s="173" t="s">
        <v>584</v>
      </c>
      <c r="B220" s="174" t="s">
        <v>582</v>
      </c>
      <c r="C220" s="223"/>
      <c r="D220" s="193">
        <v>365</v>
      </c>
      <c r="E220" s="185">
        <f t="shared" si="3"/>
        <v>0</v>
      </c>
    </row>
    <row r="221" spans="1:5" x14ac:dyDescent="0.25">
      <c r="A221" s="173" t="s">
        <v>585</v>
      </c>
      <c r="B221" s="174" t="s">
        <v>582</v>
      </c>
      <c r="C221" s="223"/>
      <c r="D221" s="193">
        <v>65</v>
      </c>
      <c r="E221" s="185">
        <f t="shared" si="3"/>
        <v>0</v>
      </c>
    </row>
    <row r="222" spans="1:5" x14ac:dyDescent="0.25">
      <c r="A222" s="173" t="s">
        <v>589</v>
      </c>
      <c r="B222" s="176" t="s">
        <v>253</v>
      </c>
      <c r="C222" s="218"/>
      <c r="D222" s="185">
        <v>25</v>
      </c>
      <c r="E222" s="185">
        <f t="shared" si="3"/>
        <v>0</v>
      </c>
    </row>
    <row r="223" spans="1:5" x14ac:dyDescent="0.25">
      <c r="A223" s="173" t="s">
        <v>590</v>
      </c>
      <c r="B223" s="176" t="s">
        <v>253</v>
      </c>
      <c r="C223" s="218"/>
      <c r="D223" s="185">
        <v>28.3</v>
      </c>
      <c r="E223" s="185">
        <f t="shared" si="3"/>
        <v>0</v>
      </c>
    </row>
    <row r="224" spans="1:5" x14ac:dyDescent="0.25">
      <c r="A224" s="173" t="s">
        <v>591</v>
      </c>
      <c r="B224" s="176" t="s">
        <v>253</v>
      </c>
      <c r="C224" s="218"/>
      <c r="D224" s="185">
        <v>40</v>
      </c>
      <c r="E224" s="185">
        <f t="shared" si="3"/>
        <v>0</v>
      </c>
    </row>
    <row r="225" spans="1:5" x14ac:dyDescent="0.25">
      <c r="A225" s="173" t="s">
        <v>608</v>
      </c>
      <c r="B225" s="176" t="s">
        <v>253</v>
      </c>
      <c r="C225" s="218"/>
      <c r="D225" s="185">
        <v>132</v>
      </c>
      <c r="E225" s="185">
        <f t="shared" si="3"/>
        <v>0</v>
      </c>
    </row>
    <row r="226" spans="1:5" x14ac:dyDescent="0.25">
      <c r="A226" s="173" t="s">
        <v>609</v>
      </c>
      <c r="B226" s="176" t="s">
        <v>253</v>
      </c>
      <c r="C226" s="218"/>
      <c r="D226" s="185">
        <v>145</v>
      </c>
      <c r="E226" s="185">
        <f t="shared" si="3"/>
        <v>0</v>
      </c>
    </row>
    <row r="227" spans="1:5" x14ac:dyDescent="0.25">
      <c r="A227" s="177" t="s">
        <v>592</v>
      </c>
      <c r="B227" s="178" t="s">
        <v>253</v>
      </c>
      <c r="C227" s="225"/>
      <c r="D227" s="193">
        <v>28.22</v>
      </c>
      <c r="E227" s="185">
        <f t="shared" si="3"/>
        <v>0</v>
      </c>
    </row>
    <row r="228" spans="1:5" x14ac:dyDescent="0.25">
      <c r="A228" s="177" t="s">
        <v>593</v>
      </c>
      <c r="B228" s="178" t="s">
        <v>253</v>
      </c>
      <c r="C228" s="225"/>
      <c r="D228" s="193">
        <v>98.16</v>
      </c>
      <c r="E228" s="185">
        <f t="shared" si="3"/>
        <v>0</v>
      </c>
    </row>
    <row r="229" spans="1:5" x14ac:dyDescent="0.25">
      <c r="A229" s="177" t="s">
        <v>594</v>
      </c>
      <c r="B229" s="178" t="s">
        <v>253</v>
      </c>
      <c r="C229" s="225"/>
      <c r="D229" s="193">
        <v>107.4</v>
      </c>
      <c r="E229" s="185">
        <f t="shared" si="3"/>
        <v>0</v>
      </c>
    </row>
    <row r="230" spans="1:5" x14ac:dyDescent="0.25">
      <c r="A230" s="177" t="s">
        <v>595</v>
      </c>
      <c r="B230" s="178" t="s">
        <v>253</v>
      </c>
      <c r="C230" s="225"/>
      <c r="D230" s="193">
        <v>163.27000000000001</v>
      </c>
      <c r="E230" s="185">
        <f t="shared" si="3"/>
        <v>0</v>
      </c>
    </row>
    <row r="231" spans="1:5" x14ac:dyDescent="0.25">
      <c r="A231" s="177" t="s">
        <v>596</v>
      </c>
      <c r="B231" s="178" t="s">
        <v>253</v>
      </c>
      <c r="C231" s="225"/>
      <c r="D231" s="193">
        <v>208.22</v>
      </c>
      <c r="E231" s="185">
        <f t="shared" si="3"/>
        <v>0</v>
      </c>
    </row>
    <row r="232" spans="1:5" x14ac:dyDescent="0.25">
      <c r="A232" s="173" t="s">
        <v>610</v>
      </c>
      <c r="B232" s="176" t="s">
        <v>253</v>
      </c>
      <c r="C232" s="218"/>
      <c r="D232" s="185">
        <v>13.22</v>
      </c>
      <c r="E232" s="185">
        <f t="shared" si="3"/>
        <v>0</v>
      </c>
    </row>
    <row r="233" spans="1:5" x14ac:dyDescent="0.25">
      <c r="A233" s="173" t="s">
        <v>611</v>
      </c>
      <c r="B233" s="176" t="s">
        <v>253</v>
      </c>
      <c r="C233" s="218"/>
      <c r="D233" s="185">
        <v>20.170000000000002</v>
      </c>
      <c r="E233" s="185">
        <f t="shared" si="3"/>
        <v>0</v>
      </c>
    </row>
    <row r="234" spans="1:5" x14ac:dyDescent="0.25">
      <c r="A234" s="173" t="s">
        <v>612</v>
      </c>
      <c r="B234" s="176" t="s">
        <v>253</v>
      </c>
      <c r="C234" s="218"/>
      <c r="D234" s="185">
        <v>11.02</v>
      </c>
      <c r="E234" s="185">
        <f t="shared" si="3"/>
        <v>0</v>
      </c>
    </row>
    <row r="235" spans="1:5" x14ac:dyDescent="0.25">
      <c r="A235" s="173" t="s">
        <v>613</v>
      </c>
      <c r="B235" s="176" t="s">
        <v>8</v>
      </c>
      <c r="C235" s="218"/>
      <c r="D235" s="185">
        <v>11.27</v>
      </c>
      <c r="E235" s="185">
        <f t="shared" si="3"/>
        <v>0</v>
      </c>
    </row>
    <row r="236" spans="1:5" ht="48" x14ac:dyDescent="0.25">
      <c r="A236" s="173" t="s">
        <v>614</v>
      </c>
      <c r="B236" s="176" t="s">
        <v>8</v>
      </c>
      <c r="C236" s="218"/>
      <c r="D236" s="185">
        <v>4592</v>
      </c>
      <c r="E236" s="185">
        <f t="shared" si="3"/>
        <v>0</v>
      </c>
    </row>
    <row r="237" spans="1:5" ht="24" x14ac:dyDescent="0.25">
      <c r="A237" s="173" t="s">
        <v>615</v>
      </c>
      <c r="B237" s="176" t="s">
        <v>8</v>
      </c>
      <c r="C237" s="218"/>
      <c r="D237" s="185">
        <v>1188</v>
      </c>
      <c r="E237" s="185">
        <f t="shared" ref="E237:E243" si="4">C237*D237</f>
        <v>0</v>
      </c>
    </row>
    <row r="238" spans="1:5" ht="48" x14ac:dyDescent="0.25">
      <c r="A238" s="173" t="s">
        <v>616</v>
      </c>
      <c r="B238" s="176" t="s">
        <v>8</v>
      </c>
      <c r="C238" s="218"/>
      <c r="D238" s="185">
        <v>177.4</v>
      </c>
      <c r="E238" s="185">
        <f t="shared" si="4"/>
        <v>0</v>
      </c>
    </row>
    <row r="239" spans="1:5" ht="24" x14ac:dyDescent="0.25">
      <c r="A239" s="173" t="s">
        <v>617</v>
      </c>
      <c r="B239" s="176" t="s">
        <v>8</v>
      </c>
      <c r="C239" s="218"/>
      <c r="D239" s="185">
        <v>195.9</v>
      </c>
      <c r="E239" s="185">
        <f t="shared" si="4"/>
        <v>0</v>
      </c>
    </row>
    <row r="240" spans="1:5" x14ac:dyDescent="0.25">
      <c r="A240" s="173" t="s">
        <v>618</v>
      </c>
      <c r="B240" s="176" t="s">
        <v>8</v>
      </c>
      <c r="C240" s="218"/>
      <c r="D240" s="185">
        <v>121</v>
      </c>
      <c r="E240" s="185">
        <f t="shared" si="4"/>
        <v>0</v>
      </c>
    </row>
    <row r="241" spans="1:7" x14ac:dyDescent="0.25">
      <c r="A241" s="173" t="s">
        <v>619</v>
      </c>
      <c r="B241" s="176" t="s">
        <v>8</v>
      </c>
      <c r="C241" s="218"/>
      <c r="D241" s="185">
        <v>147.5</v>
      </c>
      <c r="E241" s="185">
        <f t="shared" si="4"/>
        <v>0</v>
      </c>
    </row>
    <row r="242" spans="1:7" x14ac:dyDescent="0.25">
      <c r="A242" s="173" t="s">
        <v>620</v>
      </c>
      <c r="B242" s="176" t="s">
        <v>8</v>
      </c>
      <c r="C242" s="218"/>
      <c r="D242" s="185">
        <v>123.3</v>
      </c>
      <c r="E242" s="185">
        <f t="shared" si="4"/>
        <v>0</v>
      </c>
    </row>
    <row r="243" spans="1:7" x14ac:dyDescent="0.25">
      <c r="A243" s="173" t="s">
        <v>621</v>
      </c>
      <c r="B243" s="176" t="s">
        <v>8</v>
      </c>
      <c r="C243" s="218"/>
      <c r="D243" s="185">
        <v>431.9</v>
      </c>
      <c r="E243" s="185">
        <f t="shared" si="4"/>
        <v>0</v>
      </c>
    </row>
    <row r="244" spans="1:7" s="186" customFormat="1" x14ac:dyDescent="0.25">
      <c r="A244" s="196" t="s">
        <v>775</v>
      </c>
      <c r="B244" s="205"/>
      <c r="C244" s="221"/>
      <c r="D244" s="206"/>
      <c r="E244" s="207"/>
    </row>
    <row r="245" spans="1:7" ht="52.5" x14ac:dyDescent="0.25">
      <c r="A245" s="197" t="s">
        <v>680</v>
      </c>
      <c r="B245" s="200" t="s">
        <v>8</v>
      </c>
      <c r="C245" s="226"/>
      <c r="D245" s="198">
        <v>9110</v>
      </c>
      <c r="E245" s="199">
        <f>C245*D245</f>
        <v>0</v>
      </c>
      <c r="F245" s="197" t="s">
        <v>681</v>
      </c>
      <c r="G245" s="197"/>
    </row>
    <row r="246" spans="1:7" ht="31.5" x14ac:dyDescent="0.25">
      <c r="A246" s="197" t="s">
        <v>655</v>
      </c>
      <c r="B246" s="200" t="s">
        <v>8</v>
      </c>
      <c r="C246" s="226"/>
      <c r="D246" s="198">
        <v>17800</v>
      </c>
      <c r="E246" s="199">
        <f t="shared" ref="E246:E309" si="5">C246*D246</f>
        <v>0</v>
      </c>
      <c r="F246" s="197" t="s">
        <v>682</v>
      </c>
      <c r="G246" s="197"/>
    </row>
    <row r="247" spans="1:7" ht="63" x14ac:dyDescent="0.25">
      <c r="A247" s="197" t="s">
        <v>683</v>
      </c>
      <c r="B247" s="200" t="s">
        <v>8</v>
      </c>
      <c r="C247" s="226"/>
      <c r="D247" s="198">
        <v>81400</v>
      </c>
      <c r="E247" s="199">
        <f t="shared" si="5"/>
        <v>0</v>
      </c>
      <c r="F247" s="197" t="s">
        <v>684</v>
      </c>
      <c r="G247" s="197"/>
    </row>
    <row r="248" spans="1:7" ht="63" x14ac:dyDescent="0.25">
      <c r="A248" s="197" t="s">
        <v>685</v>
      </c>
      <c r="B248" s="200" t="s">
        <v>8</v>
      </c>
      <c r="C248" s="226"/>
      <c r="D248" s="198">
        <v>30700</v>
      </c>
      <c r="E248" s="199">
        <f t="shared" si="5"/>
        <v>0</v>
      </c>
      <c r="F248" s="197" t="s">
        <v>686</v>
      </c>
      <c r="G248" s="197"/>
    </row>
    <row r="249" spans="1:7" ht="52.5" x14ac:dyDescent="0.25">
      <c r="A249" s="197" t="s">
        <v>656</v>
      </c>
      <c r="B249" s="200" t="s">
        <v>8</v>
      </c>
      <c r="C249" s="226"/>
      <c r="D249" s="198">
        <v>47000</v>
      </c>
      <c r="E249" s="199">
        <f t="shared" si="5"/>
        <v>0</v>
      </c>
      <c r="F249" s="197" t="s">
        <v>687</v>
      </c>
      <c r="G249" s="197"/>
    </row>
    <row r="250" spans="1:7" ht="52.5" x14ac:dyDescent="0.25">
      <c r="A250" s="197" t="s">
        <v>688</v>
      </c>
      <c r="B250" s="200" t="s">
        <v>8</v>
      </c>
      <c r="C250" s="226"/>
      <c r="D250" s="198">
        <v>26500</v>
      </c>
      <c r="E250" s="199">
        <f t="shared" si="5"/>
        <v>0</v>
      </c>
      <c r="F250" s="197" t="s">
        <v>689</v>
      </c>
      <c r="G250" s="197"/>
    </row>
    <row r="251" spans="1:7" ht="31.5" x14ac:dyDescent="0.25">
      <c r="A251" s="197" t="s">
        <v>657</v>
      </c>
      <c r="B251" s="200" t="s">
        <v>8</v>
      </c>
      <c r="C251" s="226"/>
      <c r="D251" s="198">
        <v>3080</v>
      </c>
      <c r="E251" s="199">
        <f t="shared" si="5"/>
        <v>0</v>
      </c>
      <c r="F251" s="197" t="s">
        <v>690</v>
      </c>
      <c r="G251" s="197"/>
    </row>
    <row r="252" spans="1:7" ht="63" x14ac:dyDescent="0.25">
      <c r="A252" s="197" t="s">
        <v>658</v>
      </c>
      <c r="B252" s="200" t="s">
        <v>8</v>
      </c>
      <c r="C252" s="226"/>
      <c r="D252" s="198">
        <v>3930</v>
      </c>
      <c r="E252" s="199">
        <f t="shared" si="5"/>
        <v>0</v>
      </c>
      <c r="F252" s="197" t="s">
        <v>691</v>
      </c>
      <c r="G252" s="197"/>
    </row>
    <row r="253" spans="1:7" x14ac:dyDescent="0.25">
      <c r="A253" s="197" t="s">
        <v>692</v>
      </c>
      <c r="B253" s="200" t="s">
        <v>8</v>
      </c>
      <c r="C253" s="226"/>
      <c r="D253" s="198">
        <v>4808</v>
      </c>
      <c r="E253" s="199">
        <f t="shared" si="5"/>
        <v>0</v>
      </c>
      <c r="F253" s="197" t="s">
        <v>693</v>
      </c>
      <c r="G253" s="197"/>
    </row>
    <row r="254" spans="1:7" x14ac:dyDescent="0.25">
      <c r="A254" s="197" t="s">
        <v>694</v>
      </c>
      <c r="B254" s="200" t="s">
        <v>8</v>
      </c>
      <c r="C254" s="226"/>
      <c r="D254" s="198">
        <v>4248</v>
      </c>
      <c r="E254" s="199">
        <f t="shared" si="5"/>
        <v>0</v>
      </c>
      <c r="F254" s="197" t="s">
        <v>693</v>
      </c>
      <c r="G254" s="197"/>
    </row>
    <row r="255" spans="1:7" x14ac:dyDescent="0.25">
      <c r="A255" s="197" t="s">
        <v>695</v>
      </c>
      <c r="B255" s="200" t="s">
        <v>8</v>
      </c>
      <c r="C255" s="226"/>
      <c r="D255" s="198">
        <v>3910</v>
      </c>
      <c r="E255" s="199">
        <f t="shared" si="5"/>
        <v>0</v>
      </c>
      <c r="F255" s="197" t="s">
        <v>693</v>
      </c>
      <c r="G255" s="197"/>
    </row>
    <row r="256" spans="1:7" ht="115.5" x14ac:dyDescent="0.25">
      <c r="A256" s="197" t="s">
        <v>664</v>
      </c>
      <c r="B256" s="200" t="s">
        <v>8</v>
      </c>
      <c r="C256" s="226"/>
      <c r="D256" s="198">
        <v>12390</v>
      </c>
      <c r="E256" s="199">
        <f t="shared" si="5"/>
        <v>0</v>
      </c>
      <c r="F256" s="197" t="s">
        <v>696</v>
      </c>
      <c r="G256" s="197"/>
    </row>
    <row r="257" spans="1:7" x14ac:dyDescent="0.25">
      <c r="A257" s="197" t="s">
        <v>697</v>
      </c>
      <c r="B257" s="200" t="s">
        <v>8</v>
      </c>
      <c r="C257" s="226"/>
      <c r="D257" s="198">
        <v>129200</v>
      </c>
      <c r="E257" s="199">
        <f t="shared" si="5"/>
        <v>0</v>
      </c>
      <c r="F257" s="197" t="s">
        <v>698</v>
      </c>
      <c r="G257" s="197"/>
    </row>
    <row r="258" spans="1:7" ht="42" x14ac:dyDescent="0.25">
      <c r="A258" s="197" t="s">
        <v>699</v>
      </c>
      <c r="B258" s="200" t="s">
        <v>8</v>
      </c>
      <c r="C258" s="226"/>
      <c r="D258" s="198">
        <v>16500</v>
      </c>
      <c r="E258" s="199">
        <f t="shared" si="5"/>
        <v>0</v>
      </c>
      <c r="F258" s="197" t="s">
        <v>700</v>
      </c>
      <c r="G258" s="197"/>
    </row>
    <row r="259" spans="1:7" ht="42" x14ac:dyDescent="0.25">
      <c r="A259" s="197" t="s">
        <v>701</v>
      </c>
      <c r="B259" s="200" t="s">
        <v>8</v>
      </c>
      <c r="C259" s="226"/>
      <c r="D259" s="198">
        <v>16000</v>
      </c>
      <c r="E259" s="199">
        <f t="shared" si="5"/>
        <v>0</v>
      </c>
      <c r="F259" s="197" t="s">
        <v>702</v>
      </c>
      <c r="G259" s="197"/>
    </row>
    <row r="260" spans="1:7" ht="31.5" x14ac:dyDescent="0.25">
      <c r="A260" s="197" t="s">
        <v>659</v>
      </c>
      <c r="B260" s="200" t="s">
        <v>8</v>
      </c>
      <c r="C260" s="226"/>
      <c r="D260" s="198">
        <v>7630</v>
      </c>
      <c r="E260" s="199">
        <f t="shared" si="5"/>
        <v>0</v>
      </c>
      <c r="F260" s="197" t="s">
        <v>703</v>
      </c>
      <c r="G260" s="197"/>
    </row>
    <row r="261" spans="1:7" ht="84" x14ac:dyDescent="0.25">
      <c r="A261" s="197" t="s">
        <v>704</v>
      </c>
      <c r="B261" s="200" t="s">
        <v>8</v>
      </c>
      <c r="C261" s="226"/>
      <c r="D261" s="198">
        <v>90600</v>
      </c>
      <c r="E261" s="199">
        <f t="shared" si="5"/>
        <v>0</v>
      </c>
      <c r="F261" s="197" t="s">
        <v>705</v>
      </c>
      <c r="G261" s="197"/>
    </row>
    <row r="262" spans="1:7" x14ac:dyDescent="0.25">
      <c r="A262" s="197" t="s">
        <v>706</v>
      </c>
      <c r="B262" s="200" t="s">
        <v>8</v>
      </c>
      <c r="C262" s="226"/>
      <c r="D262" s="198">
        <v>56300</v>
      </c>
      <c r="E262" s="199">
        <f t="shared" si="5"/>
        <v>0</v>
      </c>
      <c r="F262" s="197" t="s">
        <v>707</v>
      </c>
      <c r="G262" s="197"/>
    </row>
    <row r="263" spans="1:7" ht="63" x14ac:dyDescent="0.25">
      <c r="A263" s="197" t="s">
        <v>660</v>
      </c>
      <c r="B263" s="200" t="s">
        <v>8</v>
      </c>
      <c r="C263" s="226"/>
      <c r="D263" s="198">
        <v>31000</v>
      </c>
      <c r="E263" s="199">
        <f t="shared" si="5"/>
        <v>0</v>
      </c>
      <c r="F263" s="197" t="s">
        <v>708</v>
      </c>
      <c r="G263" s="197"/>
    </row>
    <row r="264" spans="1:7" ht="63" x14ac:dyDescent="0.25">
      <c r="A264" s="197" t="s">
        <v>661</v>
      </c>
      <c r="B264" s="200" t="s">
        <v>8</v>
      </c>
      <c r="C264" s="226"/>
      <c r="D264" s="198">
        <v>39700</v>
      </c>
      <c r="E264" s="199">
        <f t="shared" si="5"/>
        <v>0</v>
      </c>
      <c r="F264" s="197" t="s">
        <v>709</v>
      </c>
      <c r="G264" s="197"/>
    </row>
    <row r="265" spans="1:7" x14ac:dyDescent="0.25">
      <c r="A265" s="197" t="s">
        <v>710</v>
      </c>
      <c r="B265" s="200" t="s">
        <v>8</v>
      </c>
      <c r="C265" s="226"/>
      <c r="D265" s="198">
        <v>47000</v>
      </c>
      <c r="E265" s="199">
        <f t="shared" si="5"/>
        <v>0</v>
      </c>
      <c r="F265" s="197" t="s">
        <v>711</v>
      </c>
      <c r="G265" s="197"/>
    </row>
    <row r="266" spans="1:7" ht="52.5" x14ac:dyDescent="0.25">
      <c r="A266" s="197" t="s">
        <v>712</v>
      </c>
      <c r="B266" s="200" t="s">
        <v>8</v>
      </c>
      <c r="C266" s="226"/>
      <c r="D266" s="198">
        <v>37000</v>
      </c>
      <c r="E266" s="199">
        <f t="shared" si="5"/>
        <v>0</v>
      </c>
      <c r="F266" s="197" t="s">
        <v>713</v>
      </c>
      <c r="G266" s="197"/>
    </row>
    <row r="267" spans="1:7" x14ac:dyDescent="0.25">
      <c r="A267" s="197" t="s">
        <v>714</v>
      </c>
      <c r="B267" s="200" t="s">
        <v>8</v>
      </c>
      <c r="C267" s="226"/>
      <c r="D267" s="198">
        <v>26000</v>
      </c>
      <c r="E267" s="199">
        <f t="shared" si="5"/>
        <v>0</v>
      </c>
      <c r="F267" s="197" t="s">
        <v>662</v>
      </c>
      <c r="G267" s="197"/>
    </row>
    <row r="268" spans="1:7" ht="63" x14ac:dyDescent="0.25">
      <c r="A268" s="197" t="s">
        <v>715</v>
      </c>
      <c r="B268" s="200" t="s">
        <v>8</v>
      </c>
      <c r="C268" s="226"/>
      <c r="D268" s="198">
        <v>77470</v>
      </c>
      <c r="E268" s="199">
        <f t="shared" si="5"/>
        <v>0</v>
      </c>
      <c r="F268" s="197" t="s">
        <v>716</v>
      </c>
      <c r="G268" s="197"/>
    </row>
    <row r="269" spans="1:7" ht="73.5" x14ac:dyDescent="0.25">
      <c r="A269" s="197" t="s">
        <v>717</v>
      </c>
      <c r="B269" s="200" t="s">
        <v>8</v>
      </c>
      <c r="C269" s="226"/>
      <c r="D269" s="198">
        <v>77180</v>
      </c>
      <c r="E269" s="199">
        <f t="shared" si="5"/>
        <v>0</v>
      </c>
      <c r="F269" s="197" t="s">
        <v>718</v>
      </c>
      <c r="G269" s="197"/>
    </row>
    <row r="270" spans="1:7" ht="63" x14ac:dyDescent="0.25">
      <c r="A270" s="197" t="s">
        <v>658</v>
      </c>
      <c r="B270" s="200" t="s">
        <v>8</v>
      </c>
      <c r="C270" s="226"/>
      <c r="D270" s="198">
        <v>3930</v>
      </c>
      <c r="E270" s="199">
        <f t="shared" si="5"/>
        <v>0</v>
      </c>
      <c r="F270" s="197" t="s">
        <v>691</v>
      </c>
      <c r="G270" s="197"/>
    </row>
    <row r="271" spans="1:7" ht="31.5" x14ac:dyDescent="0.25">
      <c r="A271" s="197" t="s">
        <v>657</v>
      </c>
      <c r="B271" s="200" t="s">
        <v>8</v>
      </c>
      <c r="C271" s="226"/>
      <c r="D271" s="198">
        <v>3080</v>
      </c>
      <c r="E271" s="199">
        <f t="shared" si="5"/>
        <v>0</v>
      </c>
      <c r="F271" s="197" t="s">
        <v>690</v>
      </c>
      <c r="G271" s="197"/>
    </row>
    <row r="272" spans="1:7" ht="115.5" x14ac:dyDescent="0.25">
      <c r="A272" s="197" t="s">
        <v>719</v>
      </c>
      <c r="B272" s="200" t="s">
        <v>8</v>
      </c>
      <c r="C272" s="226"/>
      <c r="D272" s="198">
        <v>8820</v>
      </c>
      <c r="E272" s="199">
        <f t="shared" si="5"/>
        <v>0</v>
      </c>
      <c r="F272" s="197" t="s">
        <v>720</v>
      </c>
      <c r="G272" s="197"/>
    </row>
    <row r="273" spans="1:7" x14ac:dyDescent="0.25">
      <c r="A273" s="197" t="s">
        <v>695</v>
      </c>
      <c r="B273" s="200" t="s">
        <v>8</v>
      </c>
      <c r="C273" s="226"/>
      <c r="D273" s="198">
        <v>3910</v>
      </c>
      <c r="E273" s="199">
        <f t="shared" si="5"/>
        <v>0</v>
      </c>
      <c r="F273" s="197" t="s">
        <v>693</v>
      </c>
      <c r="G273" s="197"/>
    </row>
    <row r="274" spans="1:7" x14ac:dyDescent="0.25">
      <c r="A274" s="197" t="s">
        <v>692</v>
      </c>
      <c r="B274" s="200" t="s">
        <v>8</v>
      </c>
      <c r="C274" s="226"/>
      <c r="D274" s="198">
        <v>4808</v>
      </c>
      <c r="E274" s="199">
        <f t="shared" si="5"/>
        <v>0</v>
      </c>
      <c r="F274" s="197" t="s">
        <v>693</v>
      </c>
      <c r="G274" s="197"/>
    </row>
    <row r="275" spans="1:7" ht="31.5" x14ac:dyDescent="0.25">
      <c r="A275" s="197" t="s">
        <v>721</v>
      </c>
      <c r="B275" s="200" t="s">
        <v>8</v>
      </c>
      <c r="C275" s="226"/>
      <c r="D275" s="198">
        <v>47490</v>
      </c>
      <c r="E275" s="199">
        <f t="shared" si="5"/>
        <v>0</v>
      </c>
      <c r="F275" s="197" t="s">
        <v>722</v>
      </c>
      <c r="G275" s="197"/>
    </row>
    <row r="276" spans="1:7" ht="52.5" x14ac:dyDescent="0.25">
      <c r="A276" s="197" t="s">
        <v>723</v>
      </c>
      <c r="B276" s="200" t="s">
        <v>8</v>
      </c>
      <c r="C276" s="226"/>
      <c r="D276" s="198">
        <v>53990</v>
      </c>
      <c r="E276" s="199">
        <f t="shared" si="5"/>
        <v>0</v>
      </c>
      <c r="F276" s="197" t="s">
        <v>724</v>
      </c>
      <c r="G276" s="197"/>
    </row>
    <row r="277" spans="1:7" ht="115.5" x14ac:dyDescent="0.25">
      <c r="A277" s="197" t="s">
        <v>664</v>
      </c>
      <c r="B277" s="200" t="s">
        <v>8</v>
      </c>
      <c r="C277" s="226"/>
      <c r="D277" s="198">
        <v>12390</v>
      </c>
      <c r="E277" s="199">
        <f t="shared" si="5"/>
        <v>0</v>
      </c>
      <c r="F277" s="197" t="s">
        <v>696</v>
      </c>
      <c r="G277" s="197"/>
    </row>
    <row r="278" spans="1:7" ht="63" x14ac:dyDescent="0.25">
      <c r="A278" s="197" t="s">
        <v>658</v>
      </c>
      <c r="B278" s="200" t="s">
        <v>8</v>
      </c>
      <c r="C278" s="226"/>
      <c r="D278" s="198">
        <v>3930</v>
      </c>
      <c r="E278" s="199">
        <f t="shared" si="5"/>
        <v>0</v>
      </c>
      <c r="F278" s="197" t="s">
        <v>691</v>
      </c>
      <c r="G278" s="197"/>
    </row>
    <row r="279" spans="1:7" ht="31.5" x14ac:dyDescent="0.25">
      <c r="A279" s="197" t="s">
        <v>657</v>
      </c>
      <c r="B279" s="200" t="s">
        <v>8</v>
      </c>
      <c r="C279" s="226"/>
      <c r="D279" s="198">
        <v>3080</v>
      </c>
      <c r="E279" s="199">
        <f t="shared" si="5"/>
        <v>0</v>
      </c>
      <c r="F279" s="197" t="s">
        <v>690</v>
      </c>
      <c r="G279" s="197"/>
    </row>
    <row r="280" spans="1:7" x14ac:dyDescent="0.25">
      <c r="A280" s="197" t="s">
        <v>692</v>
      </c>
      <c r="B280" s="200" t="s">
        <v>8</v>
      </c>
      <c r="C280" s="226"/>
      <c r="D280" s="198">
        <v>4808</v>
      </c>
      <c r="E280" s="199">
        <f t="shared" si="5"/>
        <v>0</v>
      </c>
      <c r="F280" s="197" t="s">
        <v>693</v>
      </c>
      <c r="G280" s="197"/>
    </row>
    <row r="281" spans="1:7" x14ac:dyDescent="0.25">
      <c r="A281" s="197" t="s">
        <v>694</v>
      </c>
      <c r="B281" s="200" t="s">
        <v>8</v>
      </c>
      <c r="C281" s="226"/>
      <c r="D281" s="198">
        <v>4248</v>
      </c>
      <c r="E281" s="199">
        <f t="shared" si="5"/>
        <v>0</v>
      </c>
      <c r="F281" s="197" t="s">
        <v>693</v>
      </c>
      <c r="G281" s="197"/>
    </row>
    <row r="282" spans="1:7" ht="52.5" x14ac:dyDescent="0.25">
      <c r="A282" s="197" t="s">
        <v>725</v>
      </c>
      <c r="B282" s="200" t="s">
        <v>8</v>
      </c>
      <c r="C282" s="226"/>
      <c r="D282" s="198">
        <v>36270</v>
      </c>
      <c r="E282" s="199">
        <f t="shared" si="5"/>
        <v>0</v>
      </c>
      <c r="F282" s="197" t="s">
        <v>726</v>
      </c>
      <c r="G282" s="197"/>
    </row>
    <row r="283" spans="1:7" ht="52.5" x14ac:dyDescent="0.25">
      <c r="A283" s="197" t="s">
        <v>727</v>
      </c>
      <c r="B283" s="200" t="s">
        <v>8</v>
      </c>
      <c r="C283" s="226"/>
      <c r="D283" s="198">
        <v>29990</v>
      </c>
      <c r="E283" s="199">
        <f t="shared" si="5"/>
        <v>0</v>
      </c>
      <c r="F283" s="197" t="s">
        <v>728</v>
      </c>
      <c r="G283" s="197"/>
    </row>
    <row r="284" spans="1:7" ht="52.5" x14ac:dyDescent="0.25">
      <c r="A284" s="197" t="s">
        <v>729</v>
      </c>
      <c r="B284" s="200" t="s">
        <v>8</v>
      </c>
      <c r="C284" s="226"/>
      <c r="D284" s="198">
        <v>38100</v>
      </c>
      <c r="E284" s="199">
        <f t="shared" si="5"/>
        <v>0</v>
      </c>
      <c r="F284" s="197" t="s">
        <v>730</v>
      </c>
      <c r="G284" s="197"/>
    </row>
    <row r="285" spans="1:7" ht="42" x14ac:dyDescent="0.25">
      <c r="A285" s="197" t="s">
        <v>731</v>
      </c>
      <c r="B285" s="200" t="s">
        <v>8</v>
      </c>
      <c r="C285" s="226"/>
      <c r="D285" s="198">
        <v>18875</v>
      </c>
      <c r="E285" s="199">
        <f t="shared" si="5"/>
        <v>0</v>
      </c>
      <c r="F285" s="197" t="s">
        <v>732</v>
      </c>
      <c r="G285" s="197"/>
    </row>
    <row r="286" spans="1:7" x14ac:dyDescent="0.25">
      <c r="A286" s="197" t="s">
        <v>733</v>
      </c>
      <c r="B286" s="200" t="s">
        <v>8</v>
      </c>
      <c r="C286" s="226"/>
      <c r="D286" s="198">
        <v>14290</v>
      </c>
      <c r="E286" s="199">
        <f t="shared" si="5"/>
        <v>0</v>
      </c>
      <c r="F286" s="197" t="s">
        <v>734</v>
      </c>
      <c r="G286" s="197"/>
    </row>
    <row r="287" spans="1:7" ht="63" x14ac:dyDescent="0.25">
      <c r="A287" s="197" t="s">
        <v>658</v>
      </c>
      <c r="B287" s="200" t="s">
        <v>8</v>
      </c>
      <c r="C287" s="226"/>
      <c r="D287" s="198">
        <v>3930</v>
      </c>
      <c r="E287" s="199">
        <f t="shared" si="5"/>
        <v>0</v>
      </c>
      <c r="F287" s="197" t="s">
        <v>691</v>
      </c>
      <c r="G287" s="197"/>
    </row>
    <row r="288" spans="1:7" ht="63" x14ac:dyDescent="0.25">
      <c r="A288" s="197" t="s">
        <v>670</v>
      </c>
      <c r="B288" s="200" t="s">
        <v>8</v>
      </c>
      <c r="C288" s="226"/>
      <c r="D288" s="198">
        <v>4950</v>
      </c>
      <c r="E288" s="199">
        <f t="shared" si="5"/>
        <v>0</v>
      </c>
      <c r="F288" s="197" t="s">
        <v>735</v>
      </c>
      <c r="G288" s="197"/>
    </row>
    <row r="289" spans="1:7" ht="63" x14ac:dyDescent="0.25">
      <c r="A289" s="197" t="s">
        <v>736</v>
      </c>
      <c r="B289" s="200" t="s">
        <v>8</v>
      </c>
      <c r="C289" s="226"/>
      <c r="D289" s="198">
        <v>26220</v>
      </c>
      <c r="E289" s="199">
        <f t="shared" si="5"/>
        <v>0</v>
      </c>
      <c r="F289" s="197" t="s">
        <v>737</v>
      </c>
      <c r="G289" s="197"/>
    </row>
    <row r="290" spans="1:7" ht="63" x14ac:dyDescent="0.25">
      <c r="A290" s="197" t="s">
        <v>738</v>
      </c>
      <c r="B290" s="200" t="s">
        <v>8</v>
      </c>
      <c r="C290" s="226"/>
      <c r="D290" s="198">
        <v>95890</v>
      </c>
      <c r="E290" s="199">
        <f t="shared" si="5"/>
        <v>0</v>
      </c>
      <c r="F290" s="197" t="s">
        <v>739</v>
      </c>
      <c r="G290" s="197"/>
    </row>
    <row r="291" spans="1:7" ht="31.5" x14ac:dyDescent="0.25">
      <c r="A291" s="197" t="s">
        <v>657</v>
      </c>
      <c r="B291" s="200" t="s">
        <v>8</v>
      </c>
      <c r="C291" s="226"/>
      <c r="D291" s="198">
        <v>3080</v>
      </c>
      <c r="E291" s="199">
        <f t="shared" si="5"/>
        <v>0</v>
      </c>
      <c r="F291" s="197" t="s">
        <v>690</v>
      </c>
      <c r="G291" s="197"/>
    </row>
    <row r="292" spans="1:7" x14ac:dyDescent="0.25">
      <c r="A292" s="197" t="s">
        <v>740</v>
      </c>
      <c r="B292" s="200" t="s">
        <v>8</v>
      </c>
      <c r="C292" s="226"/>
      <c r="D292" s="198">
        <v>16000</v>
      </c>
      <c r="E292" s="199">
        <f t="shared" si="5"/>
        <v>0</v>
      </c>
      <c r="F292" s="197" t="s">
        <v>741</v>
      </c>
      <c r="G292" s="197"/>
    </row>
    <row r="293" spans="1:7" x14ac:dyDescent="0.25">
      <c r="A293" s="197" t="s">
        <v>694</v>
      </c>
      <c r="B293" s="200" t="s">
        <v>8</v>
      </c>
      <c r="C293" s="226"/>
      <c r="D293" s="198">
        <v>4248</v>
      </c>
      <c r="E293" s="199">
        <f t="shared" si="5"/>
        <v>0</v>
      </c>
      <c r="F293" s="197" t="s">
        <v>693</v>
      </c>
      <c r="G293" s="197"/>
    </row>
    <row r="294" spans="1:7" ht="52.5" x14ac:dyDescent="0.25">
      <c r="A294" s="197" t="s">
        <v>742</v>
      </c>
      <c r="B294" s="200" t="s">
        <v>8</v>
      </c>
      <c r="C294" s="226"/>
      <c r="D294" s="198">
        <v>39967</v>
      </c>
      <c r="E294" s="199">
        <f t="shared" si="5"/>
        <v>0</v>
      </c>
      <c r="F294" s="197" t="s">
        <v>743</v>
      </c>
      <c r="G294" s="197"/>
    </row>
    <row r="295" spans="1:7" ht="52.5" x14ac:dyDescent="0.25">
      <c r="A295" s="197" t="s">
        <v>744</v>
      </c>
      <c r="B295" s="200" t="s">
        <v>8</v>
      </c>
      <c r="C295" s="226"/>
      <c r="D295" s="198">
        <v>25286</v>
      </c>
      <c r="E295" s="199">
        <f t="shared" si="5"/>
        <v>0</v>
      </c>
      <c r="F295" s="197" t="s">
        <v>745</v>
      </c>
      <c r="G295" s="197"/>
    </row>
    <row r="296" spans="1:7" ht="31.5" x14ac:dyDescent="0.25">
      <c r="A296" s="197" t="s">
        <v>663</v>
      </c>
      <c r="B296" s="200" t="s">
        <v>8</v>
      </c>
      <c r="C296" s="226"/>
      <c r="D296" s="198">
        <v>2400</v>
      </c>
      <c r="E296" s="199">
        <f t="shared" si="5"/>
        <v>0</v>
      </c>
      <c r="F296" s="197" t="s">
        <v>746</v>
      </c>
      <c r="G296" s="197"/>
    </row>
    <row r="297" spans="1:7" ht="63" x14ac:dyDescent="0.25">
      <c r="A297" s="197" t="s">
        <v>747</v>
      </c>
      <c r="B297" s="200" t="s">
        <v>8</v>
      </c>
      <c r="C297" s="226"/>
      <c r="D297" s="198">
        <v>6430</v>
      </c>
      <c r="E297" s="199">
        <f t="shared" si="5"/>
        <v>0</v>
      </c>
      <c r="F297" s="197" t="s">
        <v>748</v>
      </c>
      <c r="G297" s="197"/>
    </row>
    <row r="298" spans="1:7" ht="63" x14ac:dyDescent="0.25">
      <c r="A298" s="197" t="s">
        <v>658</v>
      </c>
      <c r="B298" s="200" t="s">
        <v>8</v>
      </c>
      <c r="C298" s="226"/>
      <c r="D298" s="198">
        <v>3930</v>
      </c>
      <c r="E298" s="199">
        <f t="shared" si="5"/>
        <v>0</v>
      </c>
      <c r="F298" s="197" t="s">
        <v>691</v>
      </c>
      <c r="G298" s="197"/>
    </row>
    <row r="299" spans="1:7" ht="136.5" x14ac:dyDescent="0.25">
      <c r="A299" s="197" t="s">
        <v>749</v>
      </c>
      <c r="B299" s="200" t="s">
        <v>8</v>
      </c>
      <c r="C299" s="226"/>
      <c r="D299" s="198">
        <v>3870</v>
      </c>
      <c r="E299" s="199">
        <f t="shared" si="5"/>
        <v>0</v>
      </c>
      <c r="F299" s="197" t="s">
        <v>750</v>
      </c>
      <c r="G299" s="197"/>
    </row>
    <row r="300" spans="1:7" x14ac:dyDescent="0.25">
      <c r="A300" s="197" t="s">
        <v>695</v>
      </c>
      <c r="B300" s="200" t="s">
        <v>8</v>
      </c>
      <c r="C300" s="226"/>
      <c r="D300" s="198">
        <v>3910</v>
      </c>
      <c r="E300" s="199">
        <f t="shared" si="5"/>
        <v>0</v>
      </c>
      <c r="F300" s="197" t="s">
        <v>693</v>
      </c>
      <c r="G300" s="197"/>
    </row>
    <row r="301" spans="1:7" ht="115.5" x14ac:dyDescent="0.25">
      <c r="A301" s="197" t="s">
        <v>719</v>
      </c>
      <c r="B301" s="200" t="s">
        <v>8</v>
      </c>
      <c r="C301" s="226"/>
      <c r="D301" s="198">
        <v>8820</v>
      </c>
      <c r="E301" s="199">
        <f t="shared" si="5"/>
        <v>0</v>
      </c>
      <c r="F301" s="197" t="s">
        <v>720</v>
      </c>
      <c r="G301" s="197"/>
    </row>
    <row r="302" spans="1:7" ht="42" x14ac:dyDescent="0.25">
      <c r="A302" s="197" t="s">
        <v>751</v>
      </c>
      <c r="B302" s="200" t="s">
        <v>8</v>
      </c>
      <c r="C302" s="226"/>
      <c r="D302" s="198">
        <v>94500</v>
      </c>
      <c r="E302" s="199">
        <f t="shared" si="5"/>
        <v>0</v>
      </c>
      <c r="F302" s="197" t="s">
        <v>752</v>
      </c>
      <c r="G302" s="197"/>
    </row>
    <row r="303" spans="1:7" ht="63" x14ac:dyDescent="0.25">
      <c r="A303" s="197" t="s">
        <v>667</v>
      </c>
      <c r="B303" s="200" t="s">
        <v>8</v>
      </c>
      <c r="C303" s="226"/>
      <c r="D303" s="198">
        <v>3400</v>
      </c>
      <c r="E303" s="199">
        <f t="shared" si="5"/>
        <v>0</v>
      </c>
      <c r="F303" s="197" t="s">
        <v>668</v>
      </c>
      <c r="G303" s="197"/>
    </row>
    <row r="304" spans="1:7" ht="63" x14ac:dyDescent="0.25">
      <c r="A304" s="197" t="s">
        <v>669</v>
      </c>
      <c r="B304" s="200" t="s">
        <v>8</v>
      </c>
      <c r="C304" s="226"/>
      <c r="D304" s="198">
        <v>9000</v>
      </c>
      <c r="E304" s="199">
        <f t="shared" si="5"/>
        <v>0</v>
      </c>
      <c r="F304" s="197" t="s">
        <v>753</v>
      </c>
      <c r="G304" s="197"/>
    </row>
    <row r="305" spans="1:7" ht="63" x14ac:dyDescent="0.25">
      <c r="A305" s="197" t="s">
        <v>670</v>
      </c>
      <c r="B305" s="200" t="s">
        <v>8</v>
      </c>
      <c r="C305" s="226"/>
      <c r="D305" s="198">
        <v>4950</v>
      </c>
      <c r="E305" s="199">
        <f t="shared" si="5"/>
        <v>0</v>
      </c>
      <c r="F305" s="197" t="s">
        <v>735</v>
      </c>
      <c r="G305" s="197"/>
    </row>
    <row r="306" spans="1:7" x14ac:dyDescent="0.25">
      <c r="A306" s="197" t="s">
        <v>671</v>
      </c>
      <c r="B306" s="200" t="s">
        <v>8</v>
      </c>
      <c r="C306" s="226"/>
      <c r="D306" s="198">
        <v>17810</v>
      </c>
      <c r="E306" s="199">
        <f t="shared" si="5"/>
        <v>0</v>
      </c>
      <c r="F306" s="197" t="s">
        <v>672</v>
      </c>
      <c r="G306" s="197"/>
    </row>
    <row r="307" spans="1:7" ht="94.5" x14ac:dyDescent="0.25">
      <c r="A307" s="197" t="s">
        <v>754</v>
      </c>
      <c r="B307" s="200" t="s">
        <v>8</v>
      </c>
      <c r="C307" s="226"/>
      <c r="D307" s="198">
        <v>11940</v>
      </c>
      <c r="E307" s="199">
        <f t="shared" si="5"/>
        <v>0</v>
      </c>
      <c r="F307" s="197" t="s">
        <v>755</v>
      </c>
      <c r="G307" s="197"/>
    </row>
    <row r="308" spans="1:7" ht="63" x14ac:dyDescent="0.25">
      <c r="A308" s="197" t="s">
        <v>756</v>
      </c>
      <c r="B308" s="200" t="s">
        <v>8</v>
      </c>
      <c r="C308" s="226"/>
      <c r="D308" s="198">
        <v>11710</v>
      </c>
      <c r="E308" s="199">
        <f t="shared" si="5"/>
        <v>0</v>
      </c>
      <c r="F308" s="197" t="s">
        <v>757</v>
      </c>
      <c r="G308" s="197"/>
    </row>
    <row r="309" spans="1:7" ht="52.5" x14ac:dyDescent="0.25">
      <c r="A309" s="197" t="s">
        <v>673</v>
      </c>
      <c r="B309" s="200" t="s">
        <v>8</v>
      </c>
      <c r="C309" s="226"/>
      <c r="D309" s="198">
        <v>4210</v>
      </c>
      <c r="E309" s="199">
        <f t="shared" si="5"/>
        <v>0</v>
      </c>
      <c r="F309" s="197" t="s">
        <v>758</v>
      </c>
      <c r="G309" s="197"/>
    </row>
    <row r="310" spans="1:7" ht="52.5" x14ac:dyDescent="0.25">
      <c r="A310" s="197" t="s">
        <v>674</v>
      </c>
      <c r="B310" s="200" t="s">
        <v>8</v>
      </c>
      <c r="C310" s="226"/>
      <c r="D310" s="198">
        <v>5270</v>
      </c>
      <c r="E310" s="199">
        <f t="shared" ref="E310:E328" si="6">C310*D310</f>
        <v>0</v>
      </c>
      <c r="F310" s="197" t="s">
        <v>759</v>
      </c>
      <c r="G310" s="197"/>
    </row>
    <row r="311" spans="1:7" ht="94.5" x14ac:dyDescent="0.25">
      <c r="A311" s="197" t="s">
        <v>760</v>
      </c>
      <c r="B311" s="200" t="s">
        <v>8</v>
      </c>
      <c r="C311" s="226"/>
      <c r="D311" s="198">
        <v>9660</v>
      </c>
      <c r="E311" s="199">
        <f t="shared" si="6"/>
        <v>0</v>
      </c>
      <c r="F311" s="197" t="s">
        <v>761</v>
      </c>
      <c r="G311" s="197"/>
    </row>
    <row r="312" spans="1:7" ht="94.5" x14ac:dyDescent="0.25">
      <c r="A312" s="197" t="s">
        <v>754</v>
      </c>
      <c r="B312" s="200" t="s">
        <v>8</v>
      </c>
      <c r="C312" s="226"/>
      <c r="D312" s="198">
        <v>11940</v>
      </c>
      <c r="E312" s="199">
        <f t="shared" si="6"/>
        <v>0</v>
      </c>
      <c r="F312" s="197" t="s">
        <v>755</v>
      </c>
      <c r="G312" s="197"/>
    </row>
    <row r="313" spans="1:7" ht="31.5" x14ac:dyDescent="0.25">
      <c r="A313" s="197" t="s">
        <v>762</v>
      </c>
      <c r="B313" s="200" t="s">
        <v>8</v>
      </c>
      <c r="C313" s="226"/>
      <c r="D313" s="198">
        <v>4610</v>
      </c>
      <c r="E313" s="199">
        <f t="shared" si="6"/>
        <v>0</v>
      </c>
      <c r="F313" s="197" t="s">
        <v>666</v>
      </c>
      <c r="G313" s="197"/>
    </row>
    <row r="314" spans="1:7" ht="63" x14ac:dyDescent="0.25">
      <c r="A314" s="197" t="s">
        <v>756</v>
      </c>
      <c r="B314" s="200" t="s">
        <v>8</v>
      </c>
      <c r="C314" s="226"/>
      <c r="D314" s="198">
        <v>11710</v>
      </c>
      <c r="E314" s="199">
        <f t="shared" si="6"/>
        <v>0</v>
      </c>
      <c r="F314" s="197" t="s">
        <v>757</v>
      </c>
      <c r="G314" s="197"/>
    </row>
    <row r="315" spans="1:7" ht="42" x14ac:dyDescent="0.25">
      <c r="A315" s="197" t="s">
        <v>763</v>
      </c>
      <c r="B315" s="200" t="s">
        <v>8</v>
      </c>
      <c r="C315" s="226"/>
      <c r="D315" s="198">
        <v>30990</v>
      </c>
      <c r="E315" s="199">
        <f t="shared" si="6"/>
        <v>0</v>
      </c>
      <c r="F315" s="197" t="s">
        <v>764</v>
      </c>
      <c r="G315" s="197"/>
    </row>
    <row r="316" spans="1:7" x14ac:dyDescent="0.25">
      <c r="A316" s="197" t="s">
        <v>694</v>
      </c>
      <c r="B316" s="200" t="s">
        <v>8</v>
      </c>
      <c r="C316" s="226"/>
      <c r="D316" s="198">
        <v>4248</v>
      </c>
      <c r="E316" s="199">
        <f t="shared" si="6"/>
        <v>0</v>
      </c>
      <c r="F316" s="197" t="s">
        <v>693</v>
      </c>
      <c r="G316" s="197"/>
    </row>
    <row r="317" spans="1:7" ht="52.5" x14ac:dyDescent="0.25">
      <c r="A317" s="197" t="s">
        <v>665</v>
      </c>
      <c r="B317" s="200" t="s">
        <v>8</v>
      </c>
      <c r="C317" s="226"/>
      <c r="D317" s="198">
        <v>49990</v>
      </c>
      <c r="E317" s="199">
        <f t="shared" si="6"/>
        <v>0</v>
      </c>
      <c r="F317" s="197" t="s">
        <v>765</v>
      </c>
      <c r="G317" s="197"/>
    </row>
    <row r="318" spans="1:7" ht="94.5" x14ac:dyDescent="0.25">
      <c r="A318" s="197" t="s">
        <v>766</v>
      </c>
      <c r="B318" s="200" t="s">
        <v>8</v>
      </c>
      <c r="C318" s="226"/>
      <c r="D318" s="198">
        <v>8110</v>
      </c>
      <c r="E318" s="199">
        <f t="shared" si="6"/>
        <v>0</v>
      </c>
      <c r="F318" s="197" t="s">
        <v>767</v>
      </c>
      <c r="G318" s="197"/>
    </row>
    <row r="319" spans="1:7" x14ac:dyDescent="0.25">
      <c r="A319" s="197" t="s">
        <v>768</v>
      </c>
      <c r="B319" s="200" t="s">
        <v>8</v>
      </c>
      <c r="C319" s="226"/>
      <c r="D319" s="198">
        <v>3780</v>
      </c>
      <c r="E319" s="199">
        <f t="shared" si="6"/>
        <v>0</v>
      </c>
      <c r="F319" s="197" t="s">
        <v>769</v>
      </c>
      <c r="G319" s="197"/>
    </row>
    <row r="320" spans="1:7" ht="31.5" x14ac:dyDescent="0.25">
      <c r="A320" s="197" t="s">
        <v>762</v>
      </c>
      <c r="B320" s="200" t="s">
        <v>8</v>
      </c>
      <c r="C320" s="226"/>
      <c r="D320" s="198">
        <v>4610</v>
      </c>
      <c r="E320" s="199">
        <f t="shared" si="6"/>
        <v>0</v>
      </c>
      <c r="F320" s="197" t="s">
        <v>666</v>
      </c>
      <c r="G320" s="197"/>
    </row>
    <row r="321" spans="1:7" ht="94.5" x14ac:dyDescent="0.25">
      <c r="A321" s="197" t="s">
        <v>754</v>
      </c>
      <c r="B321" s="200" t="s">
        <v>8</v>
      </c>
      <c r="C321" s="226"/>
      <c r="D321" s="198">
        <v>11940</v>
      </c>
      <c r="E321" s="199">
        <f t="shared" si="6"/>
        <v>0</v>
      </c>
      <c r="F321" s="197" t="s">
        <v>755</v>
      </c>
      <c r="G321" s="197"/>
    </row>
    <row r="322" spans="1:7" ht="94.5" x14ac:dyDescent="0.25">
      <c r="A322" s="197" t="s">
        <v>766</v>
      </c>
      <c r="B322" s="200" t="s">
        <v>8</v>
      </c>
      <c r="C322" s="226"/>
      <c r="D322" s="198">
        <v>8110</v>
      </c>
      <c r="E322" s="199">
        <f t="shared" si="6"/>
        <v>0</v>
      </c>
      <c r="F322" s="197" t="s">
        <v>767</v>
      </c>
      <c r="G322" s="197"/>
    </row>
    <row r="323" spans="1:7" ht="94.5" x14ac:dyDescent="0.25">
      <c r="A323" s="197" t="s">
        <v>760</v>
      </c>
      <c r="B323" s="200" t="s">
        <v>8</v>
      </c>
      <c r="C323" s="226"/>
      <c r="D323" s="198">
        <v>9660</v>
      </c>
      <c r="E323" s="199">
        <f t="shared" si="6"/>
        <v>0</v>
      </c>
      <c r="F323" s="197" t="s">
        <v>761</v>
      </c>
      <c r="G323" s="197"/>
    </row>
    <row r="324" spans="1:7" ht="84" x14ac:dyDescent="0.25">
      <c r="A324" s="197" t="s">
        <v>675</v>
      </c>
      <c r="B324" s="200" t="s">
        <v>8</v>
      </c>
      <c r="C324" s="226"/>
      <c r="D324" s="198">
        <v>44270</v>
      </c>
      <c r="E324" s="199">
        <f t="shared" si="6"/>
        <v>0</v>
      </c>
      <c r="F324" s="197" t="s">
        <v>676</v>
      </c>
      <c r="G324" s="197"/>
    </row>
    <row r="325" spans="1:7" ht="84" x14ac:dyDescent="0.25">
      <c r="A325" s="197" t="s">
        <v>677</v>
      </c>
      <c r="B325" s="200" t="s">
        <v>8</v>
      </c>
      <c r="C325" s="226"/>
      <c r="D325" s="198">
        <v>60950</v>
      </c>
      <c r="E325" s="199">
        <f t="shared" si="6"/>
        <v>0</v>
      </c>
      <c r="F325" s="197" t="s">
        <v>678</v>
      </c>
      <c r="G325" s="197"/>
    </row>
    <row r="326" spans="1:7" ht="52.5" x14ac:dyDescent="0.25">
      <c r="A326" s="197" t="s">
        <v>770</v>
      </c>
      <c r="B326" s="200" t="s">
        <v>8</v>
      </c>
      <c r="C326" s="226"/>
      <c r="D326" s="198">
        <v>60719</v>
      </c>
      <c r="E326" s="199">
        <f t="shared" si="6"/>
        <v>0</v>
      </c>
      <c r="F326" s="197" t="s">
        <v>771</v>
      </c>
      <c r="G326" s="197"/>
    </row>
    <row r="327" spans="1:7" ht="42" x14ac:dyDescent="0.25">
      <c r="A327" s="197" t="s">
        <v>772</v>
      </c>
      <c r="B327" s="200" t="s">
        <v>8</v>
      </c>
      <c r="C327" s="226"/>
      <c r="D327" s="198">
        <v>12710</v>
      </c>
      <c r="E327" s="199">
        <f t="shared" si="6"/>
        <v>0</v>
      </c>
      <c r="F327" s="197" t="s">
        <v>773</v>
      </c>
      <c r="G327" s="197"/>
    </row>
    <row r="328" spans="1:7" ht="31.5" x14ac:dyDescent="0.25">
      <c r="A328" s="197" t="s">
        <v>679</v>
      </c>
      <c r="B328" s="200" t="s">
        <v>8</v>
      </c>
      <c r="C328" s="226"/>
      <c r="D328" s="198">
        <v>6546</v>
      </c>
      <c r="E328" s="199">
        <f t="shared" si="6"/>
        <v>0</v>
      </c>
      <c r="F328" s="197" t="s">
        <v>774</v>
      </c>
      <c r="G328" s="197"/>
    </row>
    <row r="329" spans="1:7" x14ac:dyDescent="0.25">
      <c r="A329" s="201" t="s">
        <v>242</v>
      </c>
      <c r="B329" s="202"/>
      <c r="C329" s="201"/>
      <c r="D329" s="201"/>
      <c r="E329" s="203">
        <f>SUM(E3:E328)</f>
        <v>0</v>
      </c>
      <c r="F329" s="150"/>
      <c r="G329" s="150"/>
    </row>
    <row r="330" spans="1:7" x14ac:dyDescent="0.25">
      <c r="A330" s="201" t="s">
        <v>780</v>
      </c>
      <c r="B330" s="202"/>
      <c r="C330" s="201"/>
      <c r="D330" s="201"/>
      <c r="E330" s="203"/>
    </row>
  </sheetData>
  <autoFilter ref="A1:E1"/>
  <customSheetViews>
    <customSheetView guid="{29263BE8-5F92-4B88-9012-AAC435C2C762}">
      <pageMargins left="0.7" right="0.7" top="0.75" bottom="0.75" header="0.3" footer="0.3"/>
    </customSheetView>
  </customSheetViews>
  <pageMargins left="0.7" right="0.7" top="0.75" bottom="0.75" header="0.3" footer="0.3"/>
  <pageSetup paperSize="9" orientation="portrait" verticalDpi="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3"/>
  <dimension ref="A1:E23"/>
  <sheetViews>
    <sheetView workbookViewId="0">
      <selection activeCell="E23" sqref="E23"/>
    </sheetView>
  </sheetViews>
  <sheetFormatPr defaultRowHeight="15" x14ac:dyDescent="0.25"/>
  <cols>
    <col min="1" max="1" width="70" customWidth="1"/>
    <col min="4" max="4" width="13.28515625" customWidth="1"/>
    <col min="5" max="5" width="14.42578125" customWidth="1"/>
  </cols>
  <sheetData>
    <row r="1" spans="1:5" ht="24" x14ac:dyDescent="0.25">
      <c r="A1" s="82"/>
      <c r="B1" s="174" t="s">
        <v>1</v>
      </c>
      <c r="C1" s="174" t="s">
        <v>647</v>
      </c>
      <c r="D1" s="174" t="s">
        <v>648</v>
      </c>
      <c r="E1" s="174" t="s">
        <v>2</v>
      </c>
    </row>
    <row r="2" spans="1:5" x14ac:dyDescent="0.25">
      <c r="A2" s="181" t="s">
        <v>629</v>
      </c>
      <c r="B2" s="182" t="s">
        <v>630</v>
      </c>
      <c r="C2" s="227"/>
      <c r="D2" s="183">
        <v>8600</v>
      </c>
      <c r="E2" s="184">
        <f>C2*D2</f>
        <v>0</v>
      </c>
    </row>
    <row r="3" spans="1:5" x14ac:dyDescent="0.25">
      <c r="A3" s="181" t="s">
        <v>631</v>
      </c>
      <c r="B3" s="182" t="s">
        <v>630</v>
      </c>
      <c r="C3" s="227"/>
      <c r="D3" s="183">
        <v>4200</v>
      </c>
      <c r="E3" s="184">
        <f>C3*D3</f>
        <v>0</v>
      </c>
    </row>
    <row r="4" spans="1:5" x14ac:dyDescent="0.25">
      <c r="A4" s="181" t="s">
        <v>632</v>
      </c>
      <c r="B4" s="182" t="s">
        <v>630</v>
      </c>
      <c r="C4" s="227"/>
      <c r="D4" s="183">
        <v>1500</v>
      </c>
      <c r="E4" s="184">
        <f t="shared" ref="E4:E19" si="0">C4*D4</f>
        <v>0</v>
      </c>
    </row>
    <row r="5" spans="1:5" x14ac:dyDescent="0.25">
      <c r="A5" s="181" t="s">
        <v>633</v>
      </c>
      <c r="B5" s="182" t="s">
        <v>630</v>
      </c>
      <c r="C5" s="227"/>
      <c r="D5" s="183">
        <v>6800</v>
      </c>
      <c r="E5" s="184">
        <f t="shared" si="0"/>
        <v>0</v>
      </c>
    </row>
    <row r="6" spans="1:5" x14ac:dyDescent="0.25">
      <c r="A6" s="181" t="s">
        <v>634</v>
      </c>
      <c r="B6" s="182" t="s">
        <v>630</v>
      </c>
      <c r="C6" s="227"/>
      <c r="D6" s="183">
        <v>28000</v>
      </c>
      <c r="E6" s="184">
        <f t="shared" si="0"/>
        <v>0</v>
      </c>
    </row>
    <row r="7" spans="1:5" x14ac:dyDescent="0.25">
      <c r="A7" s="181" t="s">
        <v>635</v>
      </c>
      <c r="B7" s="182" t="s">
        <v>630</v>
      </c>
      <c r="C7" s="227">
        <v>6</v>
      </c>
      <c r="D7" s="183">
        <v>6500</v>
      </c>
      <c r="E7" s="184">
        <f t="shared" si="0"/>
        <v>39000</v>
      </c>
    </row>
    <row r="8" spans="1:5" x14ac:dyDescent="0.25">
      <c r="A8" s="216" t="s">
        <v>785</v>
      </c>
      <c r="B8" s="187" t="s">
        <v>8</v>
      </c>
      <c r="C8" s="228">
        <v>2</v>
      </c>
      <c r="D8" s="188">
        <v>5500</v>
      </c>
      <c r="E8" s="194">
        <f t="shared" si="0"/>
        <v>11000</v>
      </c>
    </row>
    <row r="9" spans="1:5" x14ac:dyDescent="0.25">
      <c r="A9" s="181" t="s">
        <v>642</v>
      </c>
      <c r="B9" s="182" t="s">
        <v>630</v>
      </c>
      <c r="C9" s="227"/>
      <c r="D9" s="183">
        <v>1200</v>
      </c>
      <c r="E9" s="184">
        <f>C9*D9</f>
        <v>0</v>
      </c>
    </row>
    <row r="10" spans="1:5" s="186" customFormat="1" x14ac:dyDescent="0.25">
      <c r="A10" s="216" t="s">
        <v>786</v>
      </c>
      <c r="B10" s="187" t="s">
        <v>8</v>
      </c>
      <c r="C10" s="228">
        <v>22</v>
      </c>
      <c r="D10" s="188">
        <v>5500</v>
      </c>
      <c r="E10" s="194">
        <f t="shared" ref="E10" si="1">C10*D10</f>
        <v>121000</v>
      </c>
    </row>
    <row r="11" spans="1:5" x14ac:dyDescent="0.25">
      <c r="A11" s="181" t="s">
        <v>636</v>
      </c>
      <c r="B11" s="182" t="s">
        <v>630</v>
      </c>
      <c r="C11" s="227">
        <v>3</v>
      </c>
      <c r="D11" s="183">
        <v>9500</v>
      </c>
      <c r="E11" s="184">
        <f t="shared" si="0"/>
        <v>28500</v>
      </c>
    </row>
    <row r="12" spans="1:5" x14ac:dyDescent="0.25">
      <c r="A12" s="181" t="s">
        <v>637</v>
      </c>
      <c r="B12" s="182" t="s">
        <v>630</v>
      </c>
      <c r="C12" s="227"/>
      <c r="D12" s="183">
        <v>4500</v>
      </c>
      <c r="E12" s="184">
        <f t="shared" si="0"/>
        <v>0</v>
      </c>
    </row>
    <row r="13" spans="1:5" x14ac:dyDescent="0.25">
      <c r="A13" s="181" t="s">
        <v>638</v>
      </c>
      <c r="B13" s="182" t="s">
        <v>630</v>
      </c>
      <c r="C13" s="227"/>
      <c r="D13" s="183">
        <v>20000</v>
      </c>
      <c r="E13" s="184">
        <f t="shared" si="0"/>
        <v>0</v>
      </c>
    </row>
    <row r="14" spans="1:5" x14ac:dyDescent="0.25">
      <c r="A14" s="181" t="s">
        <v>639</v>
      </c>
      <c r="B14" s="182" t="s">
        <v>630</v>
      </c>
      <c r="C14" s="227"/>
      <c r="D14" s="183">
        <v>18000</v>
      </c>
      <c r="E14" s="184">
        <f t="shared" si="0"/>
        <v>0</v>
      </c>
    </row>
    <row r="15" spans="1:5" x14ac:dyDescent="0.25">
      <c r="A15" s="181" t="s">
        <v>640</v>
      </c>
      <c r="B15" s="182" t="s">
        <v>630</v>
      </c>
      <c r="C15" s="227"/>
      <c r="D15" s="183">
        <v>3500</v>
      </c>
      <c r="E15" s="184">
        <f t="shared" si="0"/>
        <v>0</v>
      </c>
    </row>
    <row r="16" spans="1:5" x14ac:dyDescent="0.25">
      <c r="A16" s="181" t="s">
        <v>641</v>
      </c>
      <c r="B16" s="182" t="s">
        <v>630</v>
      </c>
      <c r="C16" s="227"/>
      <c r="D16" s="183">
        <v>1800</v>
      </c>
      <c r="E16" s="184">
        <f t="shared" si="0"/>
        <v>0</v>
      </c>
    </row>
    <row r="17" spans="1:5" x14ac:dyDescent="0.25">
      <c r="A17" s="181" t="s">
        <v>643</v>
      </c>
      <c r="B17" s="182" t="s">
        <v>630</v>
      </c>
      <c r="C17" s="227"/>
      <c r="D17" s="183">
        <v>12000</v>
      </c>
      <c r="E17" s="184">
        <f t="shared" si="0"/>
        <v>0</v>
      </c>
    </row>
    <row r="18" spans="1:5" s="186" customFormat="1" x14ac:dyDescent="0.25">
      <c r="A18" s="191" t="s">
        <v>782</v>
      </c>
      <c r="B18" s="192" t="s">
        <v>630</v>
      </c>
      <c r="C18" s="229">
        <v>54</v>
      </c>
      <c r="D18" s="190">
        <v>2500</v>
      </c>
      <c r="E18" s="189">
        <f>C18*D18</f>
        <v>135000</v>
      </c>
    </row>
    <row r="19" spans="1:5" s="186" customFormat="1" x14ac:dyDescent="0.25">
      <c r="A19" s="191" t="s">
        <v>783</v>
      </c>
      <c r="B19" s="192" t="s">
        <v>630</v>
      </c>
      <c r="C19" s="229">
        <v>60</v>
      </c>
      <c r="D19" s="190">
        <v>1500</v>
      </c>
      <c r="E19" s="189">
        <f t="shared" si="0"/>
        <v>90000</v>
      </c>
    </row>
    <row r="20" spans="1:5" s="186" customFormat="1" x14ac:dyDescent="0.25">
      <c r="A20" s="181" t="s">
        <v>784</v>
      </c>
      <c r="B20" s="182" t="s">
        <v>630</v>
      </c>
      <c r="C20" s="227">
        <v>38</v>
      </c>
      <c r="D20" s="183">
        <v>3200</v>
      </c>
      <c r="E20" s="184">
        <f t="shared" ref="E20" si="2">C20*D20</f>
        <v>121600</v>
      </c>
    </row>
    <row r="21" spans="1:5" s="186" customFormat="1" x14ac:dyDescent="0.25">
      <c r="A21" s="181"/>
      <c r="B21" s="182"/>
      <c r="C21" s="227"/>
      <c r="D21" s="183"/>
      <c r="E21" s="184"/>
    </row>
    <row r="22" spans="1:5" x14ac:dyDescent="0.25">
      <c r="A22" s="201" t="s">
        <v>242</v>
      </c>
      <c r="B22" s="202"/>
      <c r="C22" s="201"/>
      <c r="D22" s="201"/>
      <c r="E22" s="215">
        <f>SUM(E2:E21)</f>
        <v>546100</v>
      </c>
    </row>
    <row r="23" spans="1:5" x14ac:dyDescent="0.25">
      <c r="A23" s="201" t="s">
        <v>781</v>
      </c>
      <c r="B23" s="202"/>
      <c r="C23" s="201"/>
      <c r="D23" s="201"/>
      <c r="E23" s="151"/>
    </row>
  </sheetData>
  <customSheetViews>
    <customSheetView guid="{29263BE8-5F92-4B88-9012-AAC435C2C762}">
      <pageMargins left="0.7" right="0.7" top="0.75" bottom="0.75" header="0.3" footer="0.3"/>
    </customSheetView>
  </customSheetView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dimension ref="A1:O148"/>
  <sheetViews>
    <sheetView workbookViewId="0">
      <pane ySplit="3" topLeftCell="A4" activePane="bottomLeft" state="frozen"/>
      <selection pane="bottomLeft"/>
    </sheetView>
  </sheetViews>
  <sheetFormatPr defaultRowHeight="15" outlineLevelRow="1" outlineLevelCol="1" x14ac:dyDescent="0.25"/>
  <cols>
    <col min="1" max="1" width="56.28515625" customWidth="1"/>
    <col min="2" max="2" width="6.5703125" customWidth="1"/>
    <col min="3" max="3" width="11.42578125" hidden="1" customWidth="1" outlineLevel="1"/>
    <col min="4" max="4" width="9.7109375" customWidth="1" collapsed="1"/>
    <col min="5" max="5" width="11.42578125" hidden="1" customWidth="1" outlineLevel="1"/>
    <col min="6" max="6" width="6.7109375" customWidth="1" collapsed="1"/>
    <col min="7" max="7" width="11.42578125" hidden="1" customWidth="1" outlineLevel="1"/>
    <col min="8" max="8" width="6.7109375" customWidth="1" collapsed="1"/>
    <col min="9" max="9" width="11.42578125" hidden="1" customWidth="1" outlineLevel="1"/>
    <col min="10" max="10" width="6.7109375" customWidth="1" collapsed="1"/>
    <col min="11" max="11" width="11.7109375" customWidth="1"/>
    <col min="12" max="12" width="11.140625" hidden="1" customWidth="1" outlineLevel="1"/>
    <col min="13" max="13" width="53.42578125" style="132" hidden="1" customWidth="1" outlineLevel="1"/>
    <col min="14" max="14" width="12.28515625" hidden="1" customWidth="1" outlineLevel="1"/>
    <col min="15" max="15" width="9.140625" collapsed="1"/>
  </cols>
  <sheetData>
    <row r="1" spans="1:14" ht="24.75" customHeight="1" x14ac:dyDescent="0.25">
      <c r="A1" s="82"/>
      <c r="B1" s="7" t="s">
        <v>1</v>
      </c>
      <c r="C1" s="87" t="s">
        <v>138</v>
      </c>
      <c r="D1" s="87" t="s">
        <v>143</v>
      </c>
      <c r="E1" s="92" t="s">
        <v>139</v>
      </c>
      <c r="F1" s="92" t="s">
        <v>142</v>
      </c>
      <c r="G1" s="102" t="s">
        <v>140</v>
      </c>
      <c r="H1" s="102" t="s">
        <v>247</v>
      </c>
      <c r="I1" s="97" t="s">
        <v>141</v>
      </c>
      <c r="J1" s="97" t="s">
        <v>248</v>
      </c>
      <c r="K1" s="126" t="s">
        <v>2</v>
      </c>
      <c r="L1" s="8" t="s">
        <v>35</v>
      </c>
      <c r="M1" s="129"/>
      <c r="N1" s="8" t="s">
        <v>37</v>
      </c>
    </row>
    <row r="2" spans="1:14" x14ac:dyDescent="0.25">
      <c r="A2" s="127" t="s">
        <v>36</v>
      </c>
      <c r="B2" s="128" t="s">
        <v>0</v>
      </c>
      <c r="C2" s="88">
        <v>2500</v>
      </c>
      <c r="D2" s="89"/>
      <c r="E2" s="93">
        <v>3000</v>
      </c>
      <c r="F2" s="94">
        <v>0</v>
      </c>
      <c r="G2" s="103">
        <v>3000</v>
      </c>
      <c r="H2" s="104">
        <v>0</v>
      </c>
      <c r="I2" s="98">
        <v>3500</v>
      </c>
      <c r="J2" s="99">
        <v>0</v>
      </c>
      <c r="K2" s="10">
        <f>(C2*D2+E2*F2+G2*H2+I2*J2)</f>
        <v>0</v>
      </c>
      <c r="L2" s="9"/>
      <c r="M2" s="129"/>
      <c r="N2" s="16"/>
    </row>
    <row r="3" spans="1:14" x14ac:dyDescent="0.25">
      <c r="A3" s="127" t="s">
        <v>3</v>
      </c>
      <c r="B3" s="128" t="s">
        <v>0</v>
      </c>
      <c r="C3" s="88">
        <v>2000</v>
      </c>
      <c r="D3" s="89"/>
      <c r="E3" s="93">
        <v>2500</v>
      </c>
      <c r="F3" s="94">
        <v>0</v>
      </c>
      <c r="G3" s="103">
        <v>2500</v>
      </c>
      <c r="H3" s="104">
        <v>0</v>
      </c>
      <c r="I3" s="98">
        <v>3000</v>
      </c>
      <c r="J3" s="99">
        <v>0</v>
      </c>
      <c r="K3" s="10">
        <f t="shared" ref="K3:K90" si="0">(C3*D3+E3*F3+G3*H3+I3*J3)</f>
        <v>0</v>
      </c>
      <c r="L3" s="9"/>
      <c r="M3" s="129" t="s">
        <v>4</v>
      </c>
      <c r="N3" s="16"/>
    </row>
    <row r="4" spans="1:14" x14ac:dyDescent="0.25">
      <c r="A4" s="12" t="s">
        <v>127</v>
      </c>
      <c r="B4" s="13"/>
      <c r="C4" s="88"/>
      <c r="D4" s="89"/>
      <c r="E4" s="93"/>
      <c r="F4" s="94"/>
      <c r="G4" s="103"/>
      <c r="H4" s="104"/>
      <c r="I4" s="98"/>
      <c r="J4" s="99"/>
      <c r="K4" s="10"/>
      <c r="L4" s="11">
        <f>((0.2*Расчёт!H2/15.6)*C10+(0.8*Расчёт!H2/15.6)*C11+C3*Расчёт!H2/15.6+C2*Расчёт!H2/15.6)/Расчёт!H2</f>
        <v>6675</v>
      </c>
      <c r="M4" s="130" t="s">
        <v>148</v>
      </c>
      <c r="N4" s="11">
        <f>L4*Расчёт!H2</f>
        <v>4005000</v>
      </c>
    </row>
    <row r="5" spans="1:14" outlineLevel="1" x14ac:dyDescent="0.25">
      <c r="A5" s="14" t="s">
        <v>39</v>
      </c>
      <c r="B5" s="15" t="s">
        <v>0</v>
      </c>
      <c r="C5" s="90">
        <f>135000</f>
        <v>135000</v>
      </c>
      <c r="D5" s="89"/>
      <c r="E5" s="95">
        <v>155250</v>
      </c>
      <c r="F5" s="94">
        <v>0</v>
      </c>
      <c r="G5" s="105">
        <v>161460</v>
      </c>
      <c r="H5" s="104">
        <v>0</v>
      </c>
      <c r="I5" s="100">
        <v>213300</v>
      </c>
      <c r="J5" s="99">
        <v>0</v>
      </c>
      <c r="K5" s="10">
        <f t="shared" si="0"/>
        <v>0</v>
      </c>
      <c r="L5" s="11">
        <f>((0.2*Расчёт!H2/15.6)*C10+(0.8*Расчёт!H2/15.6)*C11)/Расчёт!H2</f>
        <v>6386.5384615384619</v>
      </c>
      <c r="M5" s="130" t="s">
        <v>150</v>
      </c>
      <c r="N5" s="11">
        <f>L5*Расчёт!H2</f>
        <v>3831923.076923077</v>
      </c>
    </row>
    <row r="6" spans="1:14" outlineLevel="1" x14ac:dyDescent="0.25">
      <c r="A6" s="17" t="s">
        <v>40</v>
      </c>
      <c r="B6" s="15" t="s">
        <v>0</v>
      </c>
      <c r="C6" s="88">
        <f>118800</f>
        <v>118800</v>
      </c>
      <c r="D6" s="89"/>
      <c r="E6" s="93">
        <v>136620</v>
      </c>
      <c r="F6" s="94">
        <v>0</v>
      </c>
      <c r="G6" s="103">
        <v>142085</v>
      </c>
      <c r="H6" s="104">
        <v>0</v>
      </c>
      <c r="I6" s="98">
        <v>187704</v>
      </c>
      <c r="J6" s="99">
        <v>0</v>
      </c>
      <c r="K6" s="10">
        <f t="shared" si="0"/>
        <v>0</v>
      </c>
      <c r="L6" s="11">
        <f>((0.2*Расчёт!H2/15.6)*C23+(0.8*Расчёт!H2/15.6)*C24+C3*Расчёт!H2/15.6+C2*Расчёт!H2/15.6)/Расчёт!H2</f>
        <v>7632.9871794871797</v>
      </c>
      <c r="M6" s="130" t="s">
        <v>149</v>
      </c>
      <c r="N6" s="11">
        <f>L6*Расчёт!H2</f>
        <v>4579792.307692308</v>
      </c>
    </row>
    <row r="7" spans="1:14" outlineLevel="1" x14ac:dyDescent="0.25">
      <c r="A7" s="17" t="s">
        <v>41</v>
      </c>
      <c r="B7" s="15" t="s">
        <v>0</v>
      </c>
      <c r="C7" s="90">
        <f>128250</f>
        <v>128250</v>
      </c>
      <c r="D7" s="89"/>
      <c r="E7" s="95">
        <v>147488</v>
      </c>
      <c r="F7" s="94">
        <v>0</v>
      </c>
      <c r="G7" s="105">
        <v>153387</v>
      </c>
      <c r="H7" s="104">
        <v>0</v>
      </c>
      <c r="I7" s="100">
        <v>202635</v>
      </c>
      <c r="J7" s="99">
        <v>0</v>
      </c>
      <c r="K7" s="10">
        <f t="shared" si="0"/>
        <v>0</v>
      </c>
      <c r="L7" s="11">
        <f>((0.2*Расчёт!H2/15.6)*C23+(0.8*Расчёт!H2/15.6)*C24)/Расчёт!H2</f>
        <v>7344.5256410256416</v>
      </c>
      <c r="M7" s="130" t="s">
        <v>151</v>
      </c>
      <c r="N7" s="11">
        <f>L7*Расчёт!H2</f>
        <v>4406715.384615385</v>
      </c>
    </row>
    <row r="8" spans="1:14" outlineLevel="1" x14ac:dyDescent="0.25">
      <c r="A8" s="17" t="s">
        <v>42</v>
      </c>
      <c r="B8" s="15" t="s">
        <v>0</v>
      </c>
      <c r="C8" s="90">
        <f>101250</f>
        <v>101250</v>
      </c>
      <c r="D8" s="89"/>
      <c r="E8" s="95">
        <v>116438</v>
      </c>
      <c r="F8" s="94">
        <v>0</v>
      </c>
      <c r="G8" s="105">
        <v>121095</v>
      </c>
      <c r="H8" s="104">
        <v>0</v>
      </c>
      <c r="I8" s="100">
        <v>159975</v>
      </c>
      <c r="J8" s="99">
        <v>0</v>
      </c>
      <c r="K8" s="10">
        <f t="shared" si="0"/>
        <v>0</v>
      </c>
      <c r="L8" s="11">
        <f>((0.2*Расчёт!H2/15.6)*C36+(0.8*Расчёт!H2/15.6)*C37+C3*Расчёт!H2/15.6+C2*Расчёт!H2/15.6)/Расчёт!H2</f>
        <v>8590.961538461539</v>
      </c>
      <c r="M8" s="130" t="s">
        <v>152</v>
      </c>
      <c r="N8" s="11">
        <f>L8*Расчёт!H2</f>
        <v>5154576.923076923</v>
      </c>
    </row>
    <row r="9" spans="1:14" outlineLevel="1" x14ac:dyDescent="0.25">
      <c r="A9" s="17" t="s">
        <v>43</v>
      </c>
      <c r="B9" s="15" t="s">
        <v>0</v>
      </c>
      <c r="C9" s="90">
        <f>114750</f>
        <v>114750</v>
      </c>
      <c r="D9" s="89"/>
      <c r="E9" s="95">
        <v>131963</v>
      </c>
      <c r="F9" s="94">
        <v>0</v>
      </c>
      <c r="G9" s="105">
        <v>137241</v>
      </c>
      <c r="H9" s="104">
        <v>0</v>
      </c>
      <c r="I9" s="100">
        <v>181305</v>
      </c>
      <c r="J9" s="99">
        <v>0</v>
      </c>
      <c r="K9" s="10">
        <f t="shared" si="0"/>
        <v>0</v>
      </c>
      <c r="L9" s="11">
        <f>((0.2*Расчёт!H2/15.6)*C36+(0.8*Расчёт!H2/15.6)*C37)/Расчёт!H2</f>
        <v>8302.5</v>
      </c>
      <c r="M9" s="130" t="s">
        <v>153</v>
      </c>
      <c r="N9" s="11">
        <f>L9*Расчёт!H2</f>
        <v>4981500</v>
      </c>
    </row>
    <row r="10" spans="1:14" outlineLevel="1" x14ac:dyDescent="0.25">
      <c r="A10" s="17" t="s">
        <v>44</v>
      </c>
      <c r="B10" s="15" t="s">
        <v>0</v>
      </c>
      <c r="C10" s="88">
        <f>109350</f>
        <v>109350</v>
      </c>
      <c r="D10" s="89"/>
      <c r="E10" s="93">
        <v>125753</v>
      </c>
      <c r="F10" s="94">
        <v>0</v>
      </c>
      <c r="G10" s="103">
        <v>130783</v>
      </c>
      <c r="H10" s="104">
        <v>0</v>
      </c>
      <c r="I10" s="98">
        <v>172773</v>
      </c>
      <c r="J10" s="99">
        <v>0</v>
      </c>
      <c r="K10" s="10">
        <f t="shared" si="0"/>
        <v>0</v>
      </c>
      <c r="L10" s="11">
        <f>((0.2*Расчёт!H2/15.6)*C49+(0.8*Расчёт!H2/15.6)*C50+C3*Расчёт!H2/15.6+C2*Расчёт!H2/15.6)/Расчёт!H2</f>
        <v>9548.9487179487187</v>
      </c>
      <c r="M10" s="130" t="s">
        <v>154</v>
      </c>
      <c r="N10" s="11">
        <f>L10*Расчёт!H2</f>
        <v>5729369.230769231</v>
      </c>
    </row>
    <row r="11" spans="1:14" outlineLevel="1" x14ac:dyDescent="0.25">
      <c r="A11" s="17" t="s">
        <v>45</v>
      </c>
      <c r="B11" s="15" t="s">
        <v>0</v>
      </c>
      <c r="C11" s="88">
        <f>97200</f>
        <v>97200</v>
      </c>
      <c r="D11" s="89"/>
      <c r="E11" s="93">
        <v>111780</v>
      </c>
      <c r="F11" s="94">
        <v>0</v>
      </c>
      <c r="G11" s="103">
        <v>116251</v>
      </c>
      <c r="H11" s="104">
        <v>0</v>
      </c>
      <c r="I11" s="98">
        <v>153576</v>
      </c>
      <c r="J11" s="99">
        <v>0</v>
      </c>
      <c r="K11" s="10">
        <f t="shared" si="0"/>
        <v>0</v>
      </c>
      <c r="L11" s="11">
        <f>((0.2*Расчёт!H2/15.6)*C49+(0.8*Расчёт!H2/15.6)*C50)/Расчёт!H2</f>
        <v>9260.4871794871797</v>
      </c>
      <c r="M11" s="130" t="s">
        <v>155</v>
      </c>
      <c r="N11" s="11">
        <f>L11*Расчёт!H2</f>
        <v>5556292.307692308</v>
      </c>
    </row>
    <row r="12" spans="1:14" outlineLevel="1" x14ac:dyDescent="0.25">
      <c r="A12" s="17" t="s">
        <v>46</v>
      </c>
      <c r="B12" s="15" t="s">
        <v>0</v>
      </c>
      <c r="C12" s="88">
        <f>108000</f>
        <v>108000</v>
      </c>
      <c r="D12" s="89"/>
      <c r="E12" s="93">
        <v>124200</v>
      </c>
      <c r="F12" s="94">
        <v>0</v>
      </c>
      <c r="G12" s="103">
        <v>129168</v>
      </c>
      <c r="H12" s="104">
        <v>0</v>
      </c>
      <c r="I12" s="98">
        <v>170640</v>
      </c>
      <c r="J12" s="99">
        <v>0</v>
      </c>
      <c r="K12" s="10">
        <f t="shared" si="0"/>
        <v>0</v>
      </c>
      <c r="L12" s="11">
        <f>((0.2*Расчёт!H2/15.6)*C62+(0.8*Расчёт!H2/15.6)*C63+C3*Расчёт!H2/15.6+C2*Расчёт!H2/15.6)/Расчёт!H2</f>
        <v>9868.2692307692305</v>
      </c>
      <c r="M12" s="130" t="s">
        <v>156</v>
      </c>
      <c r="N12" s="11">
        <f>L12*Расчёт!H2</f>
        <v>5920961.538461538</v>
      </c>
    </row>
    <row r="13" spans="1:14" outlineLevel="1" x14ac:dyDescent="0.25">
      <c r="A13" s="17" t="s">
        <v>144</v>
      </c>
      <c r="B13" s="15" t="s">
        <v>16</v>
      </c>
      <c r="C13" s="88">
        <v>2650</v>
      </c>
      <c r="D13" s="89"/>
      <c r="E13" s="93"/>
      <c r="F13" s="94"/>
      <c r="G13" s="103"/>
      <c r="H13" s="104"/>
      <c r="I13" s="98"/>
      <c r="J13" s="99"/>
      <c r="K13" s="10">
        <f t="shared" si="0"/>
        <v>0</v>
      </c>
      <c r="L13" s="11">
        <f>((0.2*Расчёт!H2/15.6)*C62+(0.8*Расчёт!H2/15.6)*C63)/Расчёт!H2</f>
        <v>9579.8076923076915</v>
      </c>
      <c r="M13" s="130" t="s">
        <v>157</v>
      </c>
      <c r="N13" s="11">
        <f>L13*Расчёт!H2</f>
        <v>5747884.615384615</v>
      </c>
    </row>
    <row r="14" spans="1:14" outlineLevel="1" x14ac:dyDescent="0.25">
      <c r="A14" s="17" t="s">
        <v>145</v>
      </c>
      <c r="B14" s="15" t="s">
        <v>16</v>
      </c>
      <c r="C14" s="88">
        <v>2650</v>
      </c>
      <c r="D14" s="89"/>
      <c r="E14" s="93"/>
      <c r="F14" s="94"/>
      <c r="G14" s="103"/>
      <c r="H14" s="104"/>
      <c r="I14" s="98"/>
      <c r="J14" s="99"/>
      <c r="K14" s="10">
        <f t="shared" si="0"/>
        <v>0</v>
      </c>
      <c r="L14" s="11">
        <f>((0.2*Расчёт!H2/15.6)*C75+(0.8*Расчёт!H2/15.6)*C76+C3*Расчёт!H2/15.6+C2*Расчёт!H2/15.6)/Расчёт!H2</f>
        <v>8367.4358974358984</v>
      </c>
      <c r="M14" s="130" t="s">
        <v>38</v>
      </c>
      <c r="N14" s="11">
        <f>L14*Расчёт!H2</f>
        <v>5020461.538461539</v>
      </c>
    </row>
    <row r="15" spans="1:14" outlineLevel="1" x14ac:dyDescent="0.25">
      <c r="A15" s="17" t="s">
        <v>146</v>
      </c>
      <c r="B15" s="15" t="s">
        <v>0</v>
      </c>
      <c r="C15" s="88">
        <v>33600</v>
      </c>
      <c r="D15" s="89"/>
      <c r="E15" s="93"/>
      <c r="F15" s="94"/>
      <c r="G15" s="103"/>
      <c r="H15" s="104"/>
      <c r="I15" s="98"/>
      <c r="J15" s="99"/>
      <c r="K15" s="10">
        <f t="shared" si="0"/>
        <v>0</v>
      </c>
      <c r="L15" s="11">
        <f>((0.2*Расчёт!H2/15.6)*C75+(0.8*Расчёт!H2/15.6)*C76)/Расчёт!H2</f>
        <v>8078.9743589743603</v>
      </c>
      <c r="M15" s="130" t="s">
        <v>158</v>
      </c>
      <c r="N15" s="11">
        <f>L15*Расчёт!H2</f>
        <v>4847384.615384616</v>
      </c>
    </row>
    <row r="16" spans="1:14" outlineLevel="1" x14ac:dyDescent="0.25">
      <c r="A16" s="17" t="s">
        <v>147</v>
      </c>
      <c r="B16" s="15" t="s">
        <v>0</v>
      </c>
      <c r="C16" s="88">
        <v>25200</v>
      </c>
      <c r="D16" s="89"/>
      <c r="E16" s="93"/>
      <c r="F16" s="94"/>
      <c r="G16" s="103"/>
      <c r="H16" s="104"/>
      <c r="I16" s="98"/>
      <c r="J16" s="99"/>
      <c r="K16" s="10">
        <f t="shared" si="0"/>
        <v>0</v>
      </c>
      <c r="L16" s="11">
        <f>((0.2*Расчёт!H2/15.6)*C88+(0.8*Расчёт!H2/15.6)*C89+C3*Расчёт!H2/15.6+C2*Расчёт!H2/15.6)/Расчёт!H2</f>
        <v>7853.2948717948721</v>
      </c>
      <c r="M16" s="130" t="s">
        <v>159</v>
      </c>
      <c r="N16" s="11">
        <f>L16*Расчёт!H2</f>
        <v>4711976.923076923</v>
      </c>
    </row>
    <row r="17" spans="1:14" x14ac:dyDescent="0.25">
      <c r="A17" s="12" t="s">
        <v>128</v>
      </c>
      <c r="B17" s="13"/>
      <c r="C17" s="88"/>
      <c r="D17" s="89"/>
      <c r="E17" s="93"/>
      <c r="F17" s="94"/>
      <c r="G17" s="103"/>
      <c r="H17" s="104"/>
      <c r="I17" s="98"/>
      <c r="J17" s="99"/>
      <c r="K17" s="10"/>
      <c r="L17" s="11">
        <f>((0.2*Расчёт!H2/15.6)*C88+(0.8*Расчёт!H2/15.6)*C89)/Расчёт!H2</f>
        <v>7564.833333333333</v>
      </c>
      <c r="M17" s="130" t="s">
        <v>160</v>
      </c>
      <c r="N17" s="11">
        <f>L17*Расчёт!H2</f>
        <v>4538900</v>
      </c>
    </row>
    <row r="18" spans="1:14" outlineLevel="1" x14ac:dyDescent="0.25">
      <c r="A18" s="14" t="s">
        <v>47</v>
      </c>
      <c r="B18" s="15" t="s">
        <v>0</v>
      </c>
      <c r="C18" s="88">
        <f>155250</f>
        <v>155250</v>
      </c>
      <c r="D18" s="89"/>
      <c r="E18" s="93">
        <v>178538</v>
      </c>
      <c r="F18" s="94">
        <v>0</v>
      </c>
      <c r="G18" s="103">
        <v>185679</v>
      </c>
      <c r="H18" s="104">
        <v>0</v>
      </c>
      <c r="I18" s="98">
        <v>245295</v>
      </c>
      <c r="J18" s="99">
        <v>0</v>
      </c>
      <c r="K18" s="10">
        <f t="shared" si="0"/>
        <v>0</v>
      </c>
      <c r="L18" s="11">
        <f>((0.2*Расчёт!H2/15.6)*C101+(0.8*Расчёт!H2/15.6)*C102+C3*Расчёт!H2/15.6+C2*Расчёт!H2/15.6)/Расчёт!H2</f>
        <v>9421.2179487179492</v>
      </c>
      <c r="M18" s="130" t="s">
        <v>161</v>
      </c>
      <c r="N18" s="11">
        <f>L18*Расчёт!H2</f>
        <v>5652730.7692307699</v>
      </c>
    </row>
    <row r="19" spans="1:14" outlineLevel="1" x14ac:dyDescent="0.25">
      <c r="A19" s="17" t="s">
        <v>48</v>
      </c>
      <c r="B19" s="15" t="s">
        <v>0</v>
      </c>
      <c r="C19" s="88">
        <f>136620</f>
        <v>136620</v>
      </c>
      <c r="D19" s="89"/>
      <c r="E19" s="93">
        <v>157113</v>
      </c>
      <c r="F19" s="94">
        <v>0</v>
      </c>
      <c r="G19" s="103">
        <v>163398</v>
      </c>
      <c r="H19" s="104">
        <v>0</v>
      </c>
      <c r="I19" s="98">
        <v>215860</v>
      </c>
      <c r="J19" s="99">
        <v>0</v>
      </c>
      <c r="K19" s="10">
        <f t="shared" si="0"/>
        <v>0</v>
      </c>
      <c r="L19" s="11">
        <f>((0.2*Расчёт!H2/15.6)*C101+(0.8*Расчёт!H2/15.6)*C102)/Расчёт!H2</f>
        <v>9132.7564102564102</v>
      </c>
      <c r="M19" s="130" t="s">
        <v>162</v>
      </c>
      <c r="N19" s="11">
        <f>L19*Расчёт!H2</f>
        <v>5479653.846153846</v>
      </c>
    </row>
    <row r="20" spans="1:14" outlineLevel="1" x14ac:dyDescent="0.25">
      <c r="A20" s="17" t="s">
        <v>49</v>
      </c>
      <c r="B20" s="15" t="s">
        <v>0</v>
      </c>
      <c r="C20" s="88">
        <f>147488</f>
        <v>147488</v>
      </c>
      <c r="D20" s="89"/>
      <c r="E20" s="93">
        <v>169611</v>
      </c>
      <c r="F20" s="94">
        <v>0</v>
      </c>
      <c r="G20" s="103">
        <v>176395</v>
      </c>
      <c r="H20" s="104">
        <v>0</v>
      </c>
      <c r="I20" s="98">
        <v>233030</v>
      </c>
      <c r="J20" s="99">
        <v>0</v>
      </c>
      <c r="K20" s="10">
        <f t="shared" si="0"/>
        <v>0</v>
      </c>
      <c r="L20" s="11">
        <f>((0.2*Расчёт!H2/15.6)*C114+(0.8*Расчёт!H2/15.6)*C115+C3*Расчёт!H2/15.6+C2*Расчёт!H2/15.6)/Расчёт!H2</f>
        <v>7313.6538461538466</v>
      </c>
      <c r="M20" s="130" t="s">
        <v>163</v>
      </c>
      <c r="N20" s="11">
        <f>L20*Расчёт!H2</f>
        <v>4388192.307692308</v>
      </c>
    </row>
    <row r="21" spans="1:14" outlineLevel="1" x14ac:dyDescent="0.25">
      <c r="A21" s="17" t="s">
        <v>50</v>
      </c>
      <c r="B21" s="15" t="s">
        <v>0</v>
      </c>
      <c r="C21" s="88">
        <f>116438</f>
        <v>116438</v>
      </c>
      <c r="D21" s="89"/>
      <c r="E21" s="93">
        <v>133903</v>
      </c>
      <c r="F21" s="94">
        <v>0</v>
      </c>
      <c r="G21" s="103">
        <v>139259</v>
      </c>
      <c r="H21" s="104">
        <v>0</v>
      </c>
      <c r="I21" s="98">
        <v>183971</v>
      </c>
      <c r="J21" s="99">
        <v>0</v>
      </c>
      <c r="K21" s="10">
        <f t="shared" si="0"/>
        <v>0</v>
      </c>
      <c r="L21" s="11">
        <f>((0.2*Расчёт!H2/15.6)*C114+(0.8*Расчёт!H2/15.6)*C115)/Расчёт!H2</f>
        <v>7025.1923076923085</v>
      </c>
      <c r="M21" s="130" t="s">
        <v>164</v>
      </c>
      <c r="N21" s="11">
        <f>L21*Расчёт!H2</f>
        <v>4215115.384615385</v>
      </c>
    </row>
    <row r="22" spans="1:14" outlineLevel="1" x14ac:dyDescent="0.25">
      <c r="A22" s="17" t="s">
        <v>51</v>
      </c>
      <c r="B22" s="15" t="s">
        <v>0</v>
      </c>
      <c r="C22" s="88">
        <f>131963</f>
        <v>131963</v>
      </c>
      <c r="D22" s="89"/>
      <c r="E22" s="93">
        <v>151757</v>
      </c>
      <c r="F22" s="94">
        <v>0</v>
      </c>
      <c r="G22" s="103">
        <v>157827</v>
      </c>
      <c r="H22" s="104">
        <v>0</v>
      </c>
      <c r="I22" s="98">
        <v>208501</v>
      </c>
      <c r="J22" s="99">
        <v>0</v>
      </c>
      <c r="K22" s="10">
        <f t="shared" si="0"/>
        <v>0</v>
      </c>
      <c r="L22" s="11">
        <f>((0.2*Расчёт!H2/15.6)*C127+(0.8*Расчёт!H2/15.6)*C128+C3*Расчёт!H2/15.6+C2*Расчёт!H2/15.6)/Расчёт!H2</f>
        <v>6866.6025641025653</v>
      </c>
      <c r="M22" s="130" t="s">
        <v>165</v>
      </c>
      <c r="N22" s="11">
        <f>L22*Расчёт!H2</f>
        <v>4119961.5384615394</v>
      </c>
    </row>
    <row r="23" spans="1:14" outlineLevel="1" x14ac:dyDescent="0.25">
      <c r="A23" s="17" t="s">
        <v>52</v>
      </c>
      <c r="B23" s="15" t="s">
        <v>0</v>
      </c>
      <c r="C23" s="88">
        <f>125753</f>
        <v>125753</v>
      </c>
      <c r="D23" s="89"/>
      <c r="E23" s="93">
        <v>144615</v>
      </c>
      <c r="F23" s="94">
        <v>0</v>
      </c>
      <c r="G23" s="103">
        <v>150400</v>
      </c>
      <c r="H23" s="104">
        <v>0</v>
      </c>
      <c r="I23" s="98">
        <v>198689</v>
      </c>
      <c r="J23" s="99">
        <v>0</v>
      </c>
      <c r="K23" s="10">
        <f t="shared" si="0"/>
        <v>0</v>
      </c>
      <c r="L23" s="11">
        <f>((0.2*Расчёт!H2/15.6)*C127+(0.8*Расчёт!H2/15.6)*C128)/Расчёт!H2</f>
        <v>6578.1410256410263</v>
      </c>
      <c r="M23" s="130" t="s">
        <v>166</v>
      </c>
      <c r="N23" s="11">
        <f>L23*Расчёт!H2</f>
        <v>3946884.615384616</v>
      </c>
    </row>
    <row r="24" spans="1:14" outlineLevel="1" x14ac:dyDescent="0.25">
      <c r="A24" s="17" t="s">
        <v>53</v>
      </c>
      <c r="B24" s="15" t="s">
        <v>0</v>
      </c>
      <c r="C24" s="90">
        <f>111780</f>
        <v>111780</v>
      </c>
      <c r="D24" s="89"/>
      <c r="E24" s="95">
        <v>128547</v>
      </c>
      <c r="F24" s="94">
        <v>0</v>
      </c>
      <c r="G24" s="105">
        <v>133689</v>
      </c>
      <c r="H24" s="104">
        <v>0</v>
      </c>
      <c r="I24" s="100">
        <v>176612</v>
      </c>
      <c r="J24" s="99">
        <v>0</v>
      </c>
      <c r="K24" s="10">
        <f t="shared" si="0"/>
        <v>0</v>
      </c>
      <c r="L24" s="11">
        <f>((0.2*Расчёт!H2/15.6)*C140+(0.8*Расчёт!H2/15.6)*C141+C3*Расчёт!H2/15.6+C2*Расчёт!H2/15.6)/Расчёт!H2</f>
        <v>10474.987179487178</v>
      </c>
      <c r="M24" s="130" t="s">
        <v>165</v>
      </c>
      <c r="N24" s="11">
        <f>L24*Расчёт!H2</f>
        <v>6284992.307692307</v>
      </c>
    </row>
    <row r="25" spans="1:14" outlineLevel="1" x14ac:dyDescent="0.25">
      <c r="A25" s="17" t="s">
        <v>54</v>
      </c>
      <c r="B25" s="15" t="s">
        <v>0</v>
      </c>
      <c r="C25" s="88">
        <f>124200</f>
        <v>124200</v>
      </c>
      <c r="D25" s="89"/>
      <c r="E25" s="93">
        <v>142830</v>
      </c>
      <c r="F25" s="94">
        <v>0</v>
      </c>
      <c r="G25" s="103">
        <v>148543</v>
      </c>
      <c r="H25" s="104">
        <v>0</v>
      </c>
      <c r="I25" s="98">
        <v>196236</v>
      </c>
      <c r="J25" s="99">
        <v>0</v>
      </c>
      <c r="K25" s="10">
        <f t="shared" si="0"/>
        <v>0</v>
      </c>
      <c r="L25" s="11">
        <f>((0.2*Расчёт!H2/15.6)*C140+(0.8*Расчёт!H2/15.6)*C141)/Расчёт!H2</f>
        <v>10186.525641025641</v>
      </c>
      <c r="M25" s="130" t="s">
        <v>166</v>
      </c>
      <c r="N25" s="11">
        <f>L25*Расчёт!H2</f>
        <v>6111915.384615384</v>
      </c>
    </row>
    <row r="26" spans="1:14" outlineLevel="1" x14ac:dyDescent="0.25">
      <c r="A26" s="17" t="s">
        <v>144</v>
      </c>
      <c r="B26" s="15" t="s">
        <v>16</v>
      </c>
      <c r="C26" s="88">
        <v>2800</v>
      </c>
      <c r="D26" s="89"/>
      <c r="E26" s="93"/>
      <c r="F26" s="94"/>
      <c r="G26" s="103"/>
      <c r="H26" s="104"/>
      <c r="I26" s="98"/>
      <c r="J26" s="99"/>
      <c r="K26" s="10">
        <f t="shared" ref="K26:K29" si="1">(C26*D26+E26*F26+G26*H26+I26*J26)</f>
        <v>0</v>
      </c>
    </row>
    <row r="27" spans="1:14" outlineLevel="1" x14ac:dyDescent="0.25">
      <c r="A27" s="17" t="s">
        <v>145</v>
      </c>
      <c r="B27" s="15" t="s">
        <v>16</v>
      </c>
      <c r="C27" s="88">
        <v>2800</v>
      </c>
      <c r="D27" s="89"/>
      <c r="E27" s="93"/>
      <c r="F27" s="94"/>
      <c r="G27" s="103"/>
      <c r="H27" s="104"/>
      <c r="I27" s="98"/>
      <c r="J27" s="99"/>
      <c r="K27" s="10">
        <f t="shared" si="1"/>
        <v>0</v>
      </c>
      <c r="L27" s="11">
        <f>((0.2*Расчёт!H2/15.6)*E10+(0.8*Расчёт!H2/15.6)*E11+E3*Расчёт!H2/15.6+E2*Расчёт!H2/15.6)/Расчёт!H2</f>
        <v>7697.0897435897432</v>
      </c>
      <c r="M27" s="130" t="s">
        <v>167</v>
      </c>
      <c r="N27" s="11">
        <f>L27*Расчёт!H2</f>
        <v>4618253.846153846</v>
      </c>
    </row>
    <row r="28" spans="1:14" outlineLevel="1" x14ac:dyDescent="0.25">
      <c r="A28" s="17" t="s">
        <v>146</v>
      </c>
      <c r="B28" s="15" t="s">
        <v>0</v>
      </c>
      <c r="C28" s="88">
        <v>38640</v>
      </c>
      <c r="D28" s="89"/>
      <c r="E28" s="93"/>
      <c r="F28" s="94"/>
      <c r="G28" s="103"/>
      <c r="H28" s="104"/>
      <c r="I28" s="98"/>
      <c r="J28" s="99"/>
      <c r="K28" s="10">
        <f t="shared" si="1"/>
        <v>0</v>
      </c>
      <c r="L28" s="11">
        <f>((0.2*Расчёт!H2/15.6)*E10+(0.8*Расчёт!H2/15.6)*E11)/Расчёт!H2</f>
        <v>7344.5256410256416</v>
      </c>
      <c r="M28" s="130" t="s">
        <v>168</v>
      </c>
      <c r="N28" s="11">
        <f>L28*Расчёт!H2</f>
        <v>4406715.384615385</v>
      </c>
    </row>
    <row r="29" spans="1:14" outlineLevel="1" x14ac:dyDescent="0.25">
      <c r="A29" s="17" t="s">
        <v>147</v>
      </c>
      <c r="B29" s="15" t="s">
        <v>0</v>
      </c>
      <c r="C29" s="88">
        <v>28980</v>
      </c>
      <c r="D29" s="89"/>
      <c r="E29" s="93"/>
      <c r="F29" s="94"/>
      <c r="G29" s="103"/>
      <c r="H29" s="104"/>
      <c r="I29" s="98"/>
      <c r="J29" s="99"/>
      <c r="K29" s="10">
        <f t="shared" si="1"/>
        <v>0</v>
      </c>
      <c r="L29" s="11">
        <f>((0.2*Расчёт!H2/15.6)*E23+(0.8*Расчёт!H2/15.6)*E24+E3*Расчёт!H2/15.6+E2*Расчёт!H2/15.6)/Расчёт!H2</f>
        <v>8798.7564102564102</v>
      </c>
      <c r="M29" s="130" t="s">
        <v>179</v>
      </c>
      <c r="N29" s="11">
        <f>L29*Расчёт!H2</f>
        <v>5279253.846153846</v>
      </c>
    </row>
    <row r="30" spans="1:14" x14ac:dyDescent="0.25">
      <c r="A30" s="12" t="s">
        <v>129</v>
      </c>
      <c r="B30" s="13"/>
      <c r="C30" s="88"/>
      <c r="D30" s="89"/>
      <c r="E30" s="93"/>
      <c r="F30" s="94"/>
      <c r="G30" s="103"/>
      <c r="H30" s="104"/>
      <c r="I30" s="98"/>
      <c r="J30" s="99"/>
      <c r="K30" s="10"/>
      <c r="L30" s="11">
        <f>((0.2*Расчёт!H2/15.6)*E23+(0.8*Расчёт!H2/15.6)*E24)/Расчёт!H2</f>
        <v>8446.1923076923085</v>
      </c>
      <c r="M30" s="130" t="s">
        <v>180</v>
      </c>
      <c r="N30" s="11">
        <f>L30*Расчёт!H2</f>
        <v>5067715.384615385</v>
      </c>
    </row>
    <row r="31" spans="1:14" outlineLevel="1" x14ac:dyDescent="0.25">
      <c r="A31" s="14" t="s">
        <v>55</v>
      </c>
      <c r="B31" s="15" t="s">
        <v>0</v>
      </c>
      <c r="C31" s="88">
        <f>175500</f>
        <v>175500</v>
      </c>
      <c r="D31" s="89"/>
      <c r="E31" s="93">
        <v>201825</v>
      </c>
      <c r="F31" s="94">
        <v>0</v>
      </c>
      <c r="G31" s="103">
        <v>209898</v>
      </c>
      <c r="H31" s="104">
        <v>0</v>
      </c>
      <c r="I31" s="98">
        <v>277290</v>
      </c>
      <c r="J31" s="99">
        <v>0</v>
      </c>
      <c r="K31" s="10">
        <f t="shared" si="0"/>
        <v>0</v>
      </c>
      <c r="L31" s="11">
        <f>((0.2*Расчёт!H2/15.6)*E36+(0.8*Расчёт!H2/15.6)*E37+E3*Расчёт!H2/15.6+E2*Расчёт!H2/15.6)/Расчёт!H2</f>
        <v>9900.4358974358965</v>
      </c>
      <c r="M31" s="130" t="s">
        <v>185</v>
      </c>
      <c r="N31" s="11">
        <f>L31*Расчёт!H2</f>
        <v>5940261.538461538</v>
      </c>
    </row>
    <row r="32" spans="1:14" outlineLevel="1" x14ac:dyDescent="0.25">
      <c r="A32" s="17" t="s">
        <v>56</v>
      </c>
      <c r="B32" s="15" t="s">
        <v>0</v>
      </c>
      <c r="C32" s="88">
        <f>154440</f>
        <v>154440</v>
      </c>
      <c r="D32" s="89"/>
      <c r="E32" s="93">
        <v>177606</v>
      </c>
      <c r="F32" s="94">
        <v>0</v>
      </c>
      <c r="G32" s="103">
        <v>184710</v>
      </c>
      <c r="H32" s="104">
        <v>0</v>
      </c>
      <c r="I32" s="98">
        <v>244015</v>
      </c>
      <c r="J32" s="99">
        <v>0</v>
      </c>
      <c r="K32" s="10">
        <f t="shared" si="0"/>
        <v>0</v>
      </c>
      <c r="L32" s="11">
        <f>((0.2*Расчёт!H2/15.6)*E36+(0.8*Расчёт!H2/15.6)*E37)/Расчёт!H2</f>
        <v>9547.8717948717949</v>
      </c>
      <c r="M32" s="130" t="s">
        <v>186</v>
      </c>
      <c r="N32" s="11">
        <f>L32*Расчёт!H2</f>
        <v>5728723.076923077</v>
      </c>
    </row>
    <row r="33" spans="1:14" outlineLevel="1" x14ac:dyDescent="0.25">
      <c r="A33" s="17" t="s">
        <v>57</v>
      </c>
      <c r="B33" s="15" t="s">
        <v>0</v>
      </c>
      <c r="C33" s="88">
        <f>166725</f>
        <v>166725</v>
      </c>
      <c r="D33" s="89"/>
      <c r="E33" s="93">
        <v>191734</v>
      </c>
      <c r="F33" s="94">
        <v>0</v>
      </c>
      <c r="G33" s="103">
        <v>199403</v>
      </c>
      <c r="H33" s="104">
        <v>0</v>
      </c>
      <c r="I33" s="98">
        <v>263426</v>
      </c>
      <c r="J33" s="99">
        <v>0</v>
      </c>
      <c r="K33" s="10">
        <f t="shared" si="0"/>
        <v>0</v>
      </c>
      <c r="L33" s="11">
        <f>((0.2*Расчёт!H2/15.6)*E49+(0.8*Расчёт!H2/15.6)*E50+E3*Расчёт!H2/15.6+E2*Расчёт!H2/15.6)/Расчёт!H2</f>
        <v>11002.115384615383</v>
      </c>
      <c r="M33" s="130" t="s">
        <v>191</v>
      </c>
      <c r="N33" s="11">
        <f>L33*Расчёт!H2</f>
        <v>6601269.2307692301</v>
      </c>
    </row>
    <row r="34" spans="1:14" outlineLevel="1" x14ac:dyDescent="0.25">
      <c r="A34" s="17" t="s">
        <v>58</v>
      </c>
      <c r="B34" s="15" t="s">
        <v>0</v>
      </c>
      <c r="C34" s="88">
        <f>131625</f>
        <v>131625</v>
      </c>
      <c r="D34" s="89"/>
      <c r="E34" s="93">
        <v>151369</v>
      </c>
      <c r="F34" s="94">
        <v>0</v>
      </c>
      <c r="G34" s="103">
        <v>157424</v>
      </c>
      <c r="H34" s="104">
        <v>0</v>
      </c>
      <c r="I34" s="98">
        <v>207968</v>
      </c>
      <c r="J34" s="99">
        <v>0</v>
      </c>
      <c r="K34" s="10">
        <f t="shared" si="0"/>
        <v>0</v>
      </c>
      <c r="L34" s="11">
        <f>((0.2*Расчёт!H2/15.6)*E49+(0.8*Расчёт!H2/15.6)*E50)/Расчёт!H2</f>
        <v>10649.551282051281</v>
      </c>
      <c r="M34" s="130" t="s">
        <v>192</v>
      </c>
      <c r="N34" s="11">
        <f>L34*Расчёт!H2</f>
        <v>6389730.769230769</v>
      </c>
    </row>
    <row r="35" spans="1:14" outlineLevel="1" x14ac:dyDescent="0.25">
      <c r="A35" s="17" t="s">
        <v>59</v>
      </c>
      <c r="B35" s="15" t="s">
        <v>0</v>
      </c>
      <c r="C35" s="88">
        <f>149175</f>
        <v>149175</v>
      </c>
      <c r="D35" s="89"/>
      <c r="E35" s="93">
        <v>171551</v>
      </c>
      <c r="F35" s="94">
        <v>0</v>
      </c>
      <c r="G35" s="103">
        <v>178413</v>
      </c>
      <c r="H35" s="104">
        <v>0</v>
      </c>
      <c r="I35" s="98">
        <v>235697</v>
      </c>
      <c r="J35" s="99">
        <v>0</v>
      </c>
      <c r="K35" s="10">
        <f t="shared" si="0"/>
        <v>0</v>
      </c>
      <c r="L35" s="11">
        <f>((0.2*Расчёт!H2/15.6)*E62+(0.8*Расчёт!H2/15.6)*E63+E3*Расчёт!H2/15.6+E2*Расчёт!H2/15.6)/Расчёт!H2</f>
        <v>11369.346153846154</v>
      </c>
      <c r="M35" s="130" t="s">
        <v>193</v>
      </c>
      <c r="N35" s="11">
        <f>L35*Расчёт!H2</f>
        <v>6821607.692307693</v>
      </c>
    </row>
    <row r="36" spans="1:14" outlineLevel="1" x14ac:dyDescent="0.25">
      <c r="A36" s="17" t="s">
        <v>60</v>
      </c>
      <c r="B36" s="15" t="s">
        <v>0</v>
      </c>
      <c r="C36" s="88">
        <f>142155</f>
        <v>142155</v>
      </c>
      <c r="D36" s="89"/>
      <c r="E36" s="93">
        <v>163478</v>
      </c>
      <c r="F36" s="94">
        <v>0</v>
      </c>
      <c r="G36" s="103">
        <v>170017</v>
      </c>
      <c r="H36" s="104">
        <v>0</v>
      </c>
      <c r="I36" s="98">
        <v>224605</v>
      </c>
      <c r="J36" s="99">
        <v>0</v>
      </c>
      <c r="K36" s="10">
        <f t="shared" si="0"/>
        <v>0</v>
      </c>
      <c r="L36" s="11">
        <f>((0.2*Расчёт!H2/15.6)*E62+(0.8*Расчёт!H2/15.6)*E63)/Расчёт!H2</f>
        <v>11016.782051282051</v>
      </c>
      <c r="M36" s="130" t="s">
        <v>194</v>
      </c>
      <c r="N36" s="11">
        <f>L36*Расчёт!H2</f>
        <v>6610069.2307692301</v>
      </c>
    </row>
    <row r="37" spans="1:14" outlineLevel="1" x14ac:dyDescent="0.25">
      <c r="A37" s="17" t="s">
        <v>61</v>
      </c>
      <c r="B37" s="15" t="s">
        <v>0</v>
      </c>
      <c r="C37" s="88">
        <f>126360</f>
        <v>126360</v>
      </c>
      <c r="D37" s="89"/>
      <c r="E37" s="93">
        <v>145314</v>
      </c>
      <c r="F37" s="94">
        <v>0</v>
      </c>
      <c r="G37" s="103">
        <v>151127</v>
      </c>
      <c r="H37" s="104">
        <v>0</v>
      </c>
      <c r="I37" s="98">
        <v>199649</v>
      </c>
      <c r="J37" s="99">
        <v>0</v>
      </c>
      <c r="K37" s="10">
        <f t="shared" si="0"/>
        <v>0</v>
      </c>
      <c r="L37" s="11">
        <f>((0.2*Расчёт!H2/15.6)*E75+(0.8*Расчёт!H2/15.6)*E76+E3*Расчёт!H2/15.6+E2*Расчёт!H2/15.6)/Расчёт!H2</f>
        <v>9643.3974358974356</v>
      </c>
      <c r="M37" s="130" t="s">
        <v>195</v>
      </c>
      <c r="N37" s="11">
        <f>L37*Расчёт!H2</f>
        <v>5786038.461538461</v>
      </c>
    </row>
    <row r="38" spans="1:14" outlineLevel="1" x14ac:dyDescent="0.25">
      <c r="A38" s="17" t="s">
        <v>62</v>
      </c>
      <c r="B38" s="15" t="s">
        <v>0</v>
      </c>
      <c r="C38" s="88">
        <f>140400</f>
        <v>140400</v>
      </c>
      <c r="D38" s="89"/>
      <c r="E38" s="93">
        <v>161460</v>
      </c>
      <c r="F38" s="94">
        <v>0</v>
      </c>
      <c r="G38" s="103">
        <v>167918</v>
      </c>
      <c r="H38" s="104">
        <v>0</v>
      </c>
      <c r="I38" s="98">
        <v>221832</v>
      </c>
      <c r="J38" s="99">
        <v>0</v>
      </c>
      <c r="K38" s="10">
        <f t="shared" si="0"/>
        <v>0</v>
      </c>
      <c r="L38" s="11">
        <f>((0.2*Расчёт!H2/15.6)*E75+(0.8*Расчёт!H2/15.6)*E76)/Расчёт!H2</f>
        <v>9290.8333333333339</v>
      </c>
      <c r="M38" s="130" t="s">
        <v>196</v>
      </c>
      <c r="N38" s="11">
        <f>L38*Расчёт!H2</f>
        <v>5574500</v>
      </c>
    </row>
    <row r="39" spans="1:14" outlineLevel="1" x14ac:dyDescent="0.25">
      <c r="A39" s="17" t="s">
        <v>144</v>
      </c>
      <c r="B39" s="15" t="s">
        <v>16</v>
      </c>
      <c r="C39" s="88">
        <v>2950</v>
      </c>
      <c r="D39" s="89"/>
      <c r="E39" s="93"/>
      <c r="F39" s="94"/>
      <c r="G39" s="103"/>
      <c r="H39" s="104"/>
      <c r="I39" s="98"/>
      <c r="J39" s="99"/>
      <c r="K39" s="10">
        <f t="shared" si="0"/>
        <v>0</v>
      </c>
      <c r="L39" s="11">
        <f>((0.2*Расчёт!H2/15.6)*E88+(0.8*Расчёт!H2/15.6)*E89+E3*Расчёт!H2/15.6+E2*Расчёт!H2/15.6)/Расчёт!H2</f>
        <v>9052.1282051282051</v>
      </c>
      <c r="M39" s="130" t="s">
        <v>209</v>
      </c>
      <c r="N39" s="11">
        <f>L39*Расчёт!H2</f>
        <v>5431276.923076923</v>
      </c>
    </row>
    <row r="40" spans="1:14" outlineLevel="1" x14ac:dyDescent="0.25">
      <c r="A40" s="17" t="s">
        <v>145</v>
      </c>
      <c r="B40" s="15" t="s">
        <v>16</v>
      </c>
      <c r="C40" s="88">
        <v>2950</v>
      </c>
      <c r="D40" s="89"/>
      <c r="E40" s="93"/>
      <c r="F40" s="94"/>
      <c r="G40" s="103"/>
      <c r="H40" s="104"/>
      <c r="I40" s="98"/>
      <c r="J40" s="99"/>
      <c r="K40" s="10">
        <f t="shared" si="0"/>
        <v>0</v>
      </c>
      <c r="L40" s="11">
        <f>((0.2*Расчёт!H2/15.6)*E88+(0.8*Расчёт!H2/15.6)*E89)/Расчёт!H2</f>
        <v>8699.5641025641035</v>
      </c>
      <c r="M40" s="130" t="s">
        <v>210</v>
      </c>
      <c r="N40" s="11">
        <f>L40*Расчёт!H2</f>
        <v>5219738.461538462</v>
      </c>
    </row>
    <row r="41" spans="1:14" outlineLevel="1" x14ac:dyDescent="0.25">
      <c r="A41" s="17" t="s">
        <v>146</v>
      </c>
      <c r="B41" s="15" t="s">
        <v>0</v>
      </c>
      <c r="C41" s="88">
        <v>43680</v>
      </c>
      <c r="D41" s="89"/>
      <c r="E41" s="93"/>
      <c r="F41" s="94"/>
      <c r="G41" s="103"/>
      <c r="H41" s="104"/>
      <c r="I41" s="98"/>
      <c r="J41" s="99"/>
      <c r="K41" s="10">
        <f t="shared" si="0"/>
        <v>0</v>
      </c>
      <c r="L41" s="11">
        <f>((0.2*Расчёт!H2/15.6)*E101+(0.8*Расчёт!H2/15.6)*E102+E3*Расчёт!H2/15.6+E2*Расчёт!H2/15.6)/Расчёт!H2</f>
        <v>10855.205128205127</v>
      </c>
      <c r="M41" s="130" t="s">
        <v>211</v>
      </c>
      <c r="N41" s="11">
        <f>L41*Расчёт!H2</f>
        <v>6513123.0769230761</v>
      </c>
    </row>
    <row r="42" spans="1:14" outlineLevel="1" x14ac:dyDescent="0.25">
      <c r="A42" s="17" t="s">
        <v>147</v>
      </c>
      <c r="B42" s="15" t="s">
        <v>0</v>
      </c>
      <c r="C42" s="88">
        <v>32760</v>
      </c>
      <c r="D42" s="89"/>
      <c r="E42" s="93"/>
      <c r="F42" s="94"/>
      <c r="G42" s="103"/>
      <c r="H42" s="104"/>
      <c r="I42" s="98"/>
      <c r="J42" s="99"/>
      <c r="K42" s="10">
        <f t="shared" si="0"/>
        <v>0</v>
      </c>
      <c r="L42" s="11">
        <f>((0.2*Расчёт!H2/15.6)*E101+(0.8*Расчёт!H2/15.6)*E102)/Расчёт!H2</f>
        <v>10502.641025641025</v>
      </c>
      <c r="M42" s="130" t="s">
        <v>212</v>
      </c>
      <c r="N42" s="11">
        <f>L42*Расчёт!H2</f>
        <v>6301584.615384615</v>
      </c>
    </row>
    <row r="43" spans="1:14" x14ac:dyDescent="0.25">
      <c r="A43" s="12" t="s">
        <v>130</v>
      </c>
      <c r="B43" s="13"/>
      <c r="C43" s="88"/>
      <c r="D43" s="89"/>
      <c r="E43" s="93"/>
      <c r="F43" s="94"/>
      <c r="G43" s="103"/>
      <c r="H43" s="104"/>
      <c r="I43" s="98"/>
      <c r="J43" s="99"/>
      <c r="K43" s="10"/>
      <c r="L43" s="11">
        <f>((0.2*Расчёт!H2/15.6)*E114+(0.8*Расчёт!H2/15.6)*E115+E3*Расчёт!H2/15.6+E2*Расчёт!H2/15.6)/Расчёт!H2</f>
        <v>8431.538461538461</v>
      </c>
      <c r="M43" s="130" t="s">
        <v>213</v>
      </c>
      <c r="N43" s="11">
        <f>L43*Расчёт!H2</f>
        <v>5058923.076923077</v>
      </c>
    </row>
    <row r="44" spans="1:14" outlineLevel="1" x14ac:dyDescent="0.25">
      <c r="A44" s="14" t="s">
        <v>63</v>
      </c>
      <c r="B44" s="15" t="s">
        <v>0</v>
      </c>
      <c r="C44" s="88">
        <f>195750</f>
        <v>195750</v>
      </c>
      <c r="D44" s="89"/>
      <c r="E44" s="93">
        <v>225113</v>
      </c>
      <c r="F44" s="94">
        <v>0</v>
      </c>
      <c r="G44" s="103">
        <v>234117</v>
      </c>
      <c r="H44" s="104">
        <v>0</v>
      </c>
      <c r="I44" s="98">
        <v>309285</v>
      </c>
      <c r="J44" s="99">
        <v>0</v>
      </c>
      <c r="K44" s="10">
        <f t="shared" si="0"/>
        <v>0</v>
      </c>
      <c r="L44" s="11">
        <f>((0.2*Расчёт!H2/15.6)*E114+(0.8*Расчёт!H2/15.6)*E115)/Расчёт!H2</f>
        <v>8078.9743589743603</v>
      </c>
      <c r="M44" s="130" t="s">
        <v>214</v>
      </c>
      <c r="N44" s="11">
        <f>L44*Расчёт!H2</f>
        <v>4847384.615384616</v>
      </c>
    </row>
    <row r="45" spans="1:14" outlineLevel="1" x14ac:dyDescent="0.25">
      <c r="A45" s="17" t="s">
        <v>64</v>
      </c>
      <c r="B45" s="15" t="s">
        <v>0</v>
      </c>
      <c r="C45" s="88">
        <f>172260</f>
        <v>172260</v>
      </c>
      <c r="D45" s="89"/>
      <c r="E45" s="93">
        <v>198099</v>
      </c>
      <c r="F45" s="94">
        <v>0</v>
      </c>
      <c r="G45" s="103">
        <v>206023</v>
      </c>
      <c r="H45" s="104">
        <v>0</v>
      </c>
      <c r="I45" s="98">
        <v>272171</v>
      </c>
      <c r="J45" s="99">
        <v>0</v>
      </c>
      <c r="K45" s="10">
        <f t="shared" si="0"/>
        <v>0</v>
      </c>
      <c r="L45" s="11">
        <f>((0.2*Расчёт!H2/15.6)*E127+(0.8*Расчёт!H2/15.6)*E128+E3*Расчёт!H2/15.6+E2*Расчёт!H2/15.6)/Расчёт!H2</f>
        <v>7917.3974358974347</v>
      </c>
      <c r="M45" s="130" t="s">
        <v>227</v>
      </c>
      <c r="N45" s="11">
        <f>L45*Расчёт!H2</f>
        <v>4750438.461538461</v>
      </c>
    </row>
    <row r="46" spans="1:14" outlineLevel="1" x14ac:dyDescent="0.25">
      <c r="A46" s="17" t="s">
        <v>65</v>
      </c>
      <c r="B46" s="15" t="s">
        <v>0</v>
      </c>
      <c r="C46" s="88">
        <f>185963</f>
        <v>185963</v>
      </c>
      <c r="D46" s="89"/>
      <c r="E46" s="93">
        <v>213857</v>
      </c>
      <c r="F46" s="94">
        <v>0</v>
      </c>
      <c r="G46" s="103">
        <v>222411</v>
      </c>
      <c r="H46" s="104">
        <v>0</v>
      </c>
      <c r="I46" s="98">
        <v>293821</v>
      </c>
      <c r="J46" s="99">
        <v>0</v>
      </c>
      <c r="K46" s="10">
        <f t="shared" si="0"/>
        <v>0</v>
      </c>
      <c r="L46" s="11">
        <f>((0.2*Расчёт!H2/15.6)*E127+(0.8*Расчёт!H2/15.6)*E128)/Расчёт!H2</f>
        <v>7564.833333333333</v>
      </c>
      <c r="M46" s="130" t="s">
        <v>228</v>
      </c>
      <c r="N46" s="11">
        <f>L46*Расчёт!H2</f>
        <v>4538900</v>
      </c>
    </row>
    <row r="47" spans="1:14" outlineLevel="1" x14ac:dyDescent="0.25">
      <c r="A47" s="17" t="s">
        <v>66</v>
      </c>
      <c r="B47" s="15" t="s">
        <v>0</v>
      </c>
      <c r="C47" s="88">
        <f>146813</f>
        <v>146813</v>
      </c>
      <c r="D47" s="89"/>
      <c r="E47" s="93">
        <v>168834</v>
      </c>
      <c r="F47" s="94">
        <v>0</v>
      </c>
      <c r="G47" s="103">
        <v>175588</v>
      </c>
      <c r="H47" s="104">
        <v>0</v>
      </c>
      <c r="I47" s="98">
        <v>231964</v>
      </c>
      <c r="J47" s="99">
        <v>0</v>
      </c>
      <c r="K47" s="10">
        <f t="shared" si="0"/>
        <v>0</v>
      </c>
      <c r="L47" s="11">
        <f>((0.2*Расчёт!H2/15.6)*E140+(0.8*Расчёт!H2/15.6)*E141+E3*Расчёт!H2/15.6+E2*Расчёт!H2/15.6)/Расчёт!H2</f>
        <v>12067.064102564102</v>
      </c>
      <c r="M47" s="130" t="s">
        <v>233</v>
      </c>
      <c r="N47" s="11">
        <f>L47*Расчёт!H2</f>
        <v>7240238.461538461</v>
      </c>
    </row>
    <row r="48" spans="1:14" outlineLevel="1" x14ac:dyDescent="0.25">
      <c r="A48" s="17" t="s">
        <v>67</v>
      </c>
      <c r="B48" s="15" t="s">
        <v>0</v>
      </c>
      <c r="C48" s="88">
        <f>166388</f>
        <v>166388</v>
      </c>
      <c r="D48" s="89"/>
      <c r="E48" s="93">
        <v>191346</v>
      </c>
      <c r="F48" s="94">
        <v>0</v>
      </c>
      <c r="G48" s="103">
        <v>198999</v>
      </c>
      <c r="H48" s="104">
        <v>0</v>
      </c>
      <c r="I48" s="98">
        <v>262892</v>
      </c>
      <c r="J48" s="99">
        <v>0</v>
      </c>
      <c r="K48" s="10">
        <f t="shared" si="0"/>
        <v>0</v>
      </c>
      <c r="L48" s="11">
        <f>((0.2*Расчёт!H2/15.6)*E140+(0.8*Расчёт!H2/15.6)*E141)/Расчёт!H2</f>
        <v>11714.5</v>
      </c>
      <c r="M48" s="130" t="s">
        <v>234</v>
      </c>
      <c r="N48" s="11">
        <f>L48*Расчёт!H2</f>
        <v>7028700</v>
      </c>
    </row>
    <row r="49" spans="1:14" outlineLevel="1" x14ac:dyDescent="0.25">
      <c r="A49" s="17" t="s">
        <v>68</v>
      </c>
      <c r="B49" s="15" t="s">
        <v>0</v>
      </c>
      <c r="C49" s="88">
        <v>158558</v>
      </c>
      <c r="D49" s="89"/>
      <c r="E49" s="93">
        <v>182341</v>
      </c>
      <c r="F49" s="94">
        <v>0</v>
      </c>
      <c r="G49" s="103">
        <v>189635</v>
      </c>
      <c r="H49" s="104">
        <v>0</v>
      </c>
      <c r="I49" s="98">
        <v>250521</v>
      </c>
      <c r="J49" s="99">
        <v>0</v>
      </c>
      <c r="K49" s="10">
        <f t="shared" si="0"/>
        <v>0</v>
      </c>
    </row>
    <row r="50" spans="1:14" outlineLevel="1" x14ac:dyDescent="0.25">
      <c r="A50" s="17" t="s">
        <v>69</v>
      </c>
      <c r="B50" s="15" t="s">
        <v>0</v>
      </c>
      <c r="C50" s="88">
        <f>140940</f>
        <v>140940</v>
      </c>
      <c r="D50" s="89"/>
      <c r="E50" s="93">
        <v>162081</v>
      </c>
      <c r="F50" s="94">
        <v>0</v>
      </c>
      <c r="G50" s="103">
        <v>168564</v>
      </c>
      <c r="H50" s="104">
        <v>0</v>
      </c>
      <c r="I50" s="98">
        <v>222685</v>
      </c>
      <c r="J50" s="99">
        <v>0</v>
      </c>
      <c r="K50" s="10">
        <f t="shared" si="0"/>
        <v>0</v>
      </c>
      <c r="L50" s="11">
        <f>((0.2*Расчёт!H2/15.6)*G10+(0.8*Расчёт!H2/15.6)*G11+G3*Расчёт!H2/15.6+G2*Расчёт!H2/15.6)/Расчёт!H2</f>
        <v>7990.8589743589746</v>
      </c>
      <c r="M50" s="130" t="s">
        <v>169</v>
      </c>
      <c r="N50" s="11">
        <f>L50*Расчёт!H2</f>
        <v>4794515.384615385</v>
      </c>
    </row>
    <row r="51" spans="1:14" outlineLevel="1" x14ac:dyDescent="0.25">
      <c r="A51" s="17" t="s">
        <v>70</v>
      </c>
      <c r="B51" s="15" t="s">
        <v>0</v>
      </c>
      <c r="C51" s="88">
        <f>156600</f>
        <v>156600</v>
      </c>
      <c r="D51" s="89"/>
      <c r="E51" s="93">
        <v>180090</v>
      </c>
      <c r="F51" s="94">
        <v>0</v>
      </c>
      <c r="G51" s="103">
        <v>187294</v>
      </c>
      <c r="H51" s="104">
        <v>0</v>
      </c>
      <c r="I51" s="98">
        <v>247428</v>
      </c>
      <c r="J51" s="99">
        <v>0</v>
      </c>
      <c r="K51" s="10">
        <f t="shared" si="0"/>
        <v>0</v>
      </c>
      <c r="L51" s="11">
        <f>((0.2*Расчёт!H2/15.6)*G10+(0.8*Расчёт!H2/15.6)*G11)/Расчёт!H2</f>
        <v>7638.294871794873</v>
      </c>
      <c r="M51" s="130" t="s">
        <v>170</v>
      </c>
      <c r="N51" s="11">
        <f>L51*Расчёт!H2</f>
        <v>4582976.9230769239</v>
      </c>
    </row>
    <row r="52" spans="1:14" outlineLevel="1" x14ac:dyDescent="0.25">
      <c r="A52" s="17" t="s">
        <v>144</v>
      </c>
      <c r="B52" s="15" t="s">
        <v>16</v>
      </c>
      <c r="C52" s="88">
        <v>3100</v>
      </c>
      <c r="D52" s="89"/>
      <c r="E52" s="93"/>
      <c r="F52" s="94"/>
      <c r="G52" s="103"/>
      <c r="H52" s="104"/>
      <c r="I52" s="98"/>
      <c r="J52" s="99"/>
      <c r="K52" s="10">
        <f t="shared" ref="K52:K55" si="2">(C52*D52+E52*F52+G52*H52+I52*J52)</f>
        <v>0</v>
      </c>
      <c r="L52" s="11">
        <f>((0.2*Расчёт!H2/15.6)*G23+(0.8*Расчёт!H2/15.6)*G24+G3*Расчёт!H2/15.6+G2*Расчёт!H2/15.6)/Расчёт!H2</f>
        <v>9136.6153846153848</v>
      </c>
      <c r="M52" s="130" t="s">
        <v>181</v>
      </c>
      <c r="N52" s="11">
        <f>L52*Расчёт!H2</f>
        <v>5481969.230769231</v>
      </c>
    </row>
    <row r="53" spans="1:14" outlineLevel="1" x14ac:dyDescent="0.25">
      <c r="A53" s="17" t="s">
        <v>145</v>
      </c>
      <c r="B53" s="15" t="s">
        <v>16</v>
      </c>
      <c r="C53" s="88">
        <v>3100</v>
      </c>
      <c r="D53" s="89"/>
      <c r="E53" s="93"/>
      <c r="F53" s="94"/>
      <c r="G53" s="103"/>
      <c r="H53" s="104"/>
      <c r="I53" s="98"/>
      <c r="J53" s="99"/>
      <c r="K53" s="10">
        <f t="shared" si="2"/>
        <v>0</v>
      </c>
      <c r="L53" s="11">
        <f>((0.2*Расчёт!H2/15.6)*G23+(0.8*Расчёт!H2/15.6)*G24)/Расчёт!H2</f>
        <v>8784.0512820512831</v>
      </c>
      <c r="M53" s="130" t="s">
        <v>182</v>
      </c>
      <c r="N53" s="11">
        <f>L53*Расчёт!H2</f>
        <v>5270430.7692307699</v>
      </c>
    </row>
    <row r="54" spans="1:14" outlineLevel="1" x14ac:dyDescent="0.25">
      <c r="A54" s="17" t="s">
        <v>146</v>
      </c>
      <c r="B54" s="15" t="s">
        <v>0</v>
      </c>
      <c r="C54" s="88">
        <v>48720</v>
      </c>
      <c r="D54" s="89"/>
      <c r="E54" s="93"/>
      <c r="F54" s="94"/>
      <c r="G54" s="103"/>
      <c r="H54" s="104"/>
      <c r="I54" s="98"/>
      <c r="J54" s="99"/>
      <c r="K54" s="10">
        <f t="shared" si="2"/>
        <v>0</v>
      </c>
      <c r="L54" s="11">
        <f>((0.2*Расчёт!H2/15.6)*G36+(0.8*Расчёт!H2/15.6)*G37+G3*Расчёт!H2/15.6+G2*Расчёт!H2/15.6)/Расчёт!H2</f>
        <v>10282.371794871795</v>
      </c>
      <c r="M54" s="130" t="s">
        <v>187</v>
      </c>
      <c r="N54" s="11">
        <f>L54*Расчёт!H2</f>
        <v>6169423.076923077</v>
      </c>
    </row>
    <row r="55" spans="1:14" outlineLevel="1" x14ac:dyDescent="0.25">
      <c r="A55" s="17" t="s">
        <v>147</v>
      </c>
      <c r="B55" s="15" t="s">
        <v>0</v>
      </c>
      <c r="C55" s="88">
        <v>36540</v>
      </c>
      <c r="D55" s="89"/>
      <c r="E55" s="93"/>
      <c r="F55" s="94"/>
      <c r="G55" s="103"/>
      <c r="H55" s="104"/>
      <c r="I55" s="98"/>
      <c r="J55" s="99"/>
      <c r="K55" s="10">
        <f t="shared" si="2"/>
        <v>0</v>
      </c>
      <c r="L55" s="11">
        <f>((0.2*Расчёт!H2/15.6)*G36+(0.8*Расчёт!H2/15.6)*G37)/Расчёт!H2</f>
        <v>9929.8076923076933</v>
      </c>
      <c r="M55" s="130" t="s">
        <v>188</v>
      </c>
      <c r="N55" s="11">
        <f>L55*Расчёт!H2</f>
        <v>5957884.615384616</v>
      </c>
    </row>
    <row r="56" spans="1:14" x14ac:dyDescent="0.25">
      <c r="A56" s="12" t="s">
        <v>131</v>
      </c>
      <c r="B56" s="13"/>
      <c r="C56" s="88"/>
      <c r="D56" s="89"/>
      <c r="E56" s="93"/>
      <c r="F56" s="94"/>
      <c r="G56" s="103"/>
      <c r="H56" s="104"/>
      <c r="I56" s="98"/>
      <c r="J56" s="99"/>
      <c r="K56" s="10"/>
      <c r="L56" s="11">
        <f>((0.2*Расчёт!H2/15.6)*G49+(0.8*Расчёт!H2/15.6)*G50+G3*Расчёт!H2/15.6+G2*Расчёт!H2/15.6)/Расчёт!H2</f>
        <v>11428.089743589744</v>
      </c>
      <c r="M56" s="130" t="s">
        <v>197</v>
      </c>
      <c r="N56" s="11">
        <f>L56*Расчёт!H2</f>
        <v>6856853.846153846</v>
      </c>
    </row>
    <row r="57" spans="1:14" outlineLevel="1" x14ac:dyDescent="0.25">
      <c r="A57" s="14" t="s">
        <v>71</v>
      </c>
      <c r="B57" s="15" t="s">
        <v>0</v>
      </c>
      <c r="C57" s="88">
        <f>202500</f>
        <v>202500</v>
      </c>
      <c r="D57" s="89"/>
      <c r="E57" s="93">
        <v>232875</v>
      </c>
      <c r="F57" s="94">
        <v>0</v>
      </c>
      <c r="G57" s="103">
        <v>242190</v>
      </c>
      <c r="H57" s="104">
        <v>0</v>
      </c>
      <c r="I57" s="98">
        <v>319950</v>
      </c>
      <c r="J57" s="99">
        <v>0</v>
      </c>
      <c r="K57" s="10">
        <f t="shared" si="0"/>
        <v>0</v>
      </c>
      <c r="L57" s="11">
        <f>((0.2*Расчёт!H2/15.6)*G49+(0.8*Расчёт!H2/15.6)*G50)/Расчёт!H2</f>
        <v>11075.525641025642</v>
      </c>
      <c r="M57" s="130" t="s">
        <v>198</v>
      </c>
      <c r="N57" s="11">
        <f>L57*Расчёт!H2</f>
        <v>6645315.3846153859</v>
      </c>
    </row>
    <row r="58" spans="1:14" outlineLevel="1" x14ac:dyDescent="0.25">
      <c r="A58" s="17" t="s">
        <v>72</v>
      </c>
      <c r="B58" s="15" t="s">
        <v>0</v>
      </c>
      <c r="C58" s="88">
        <f>178200</f>
        <v>178200</v>
      </c>
      <c r="D58" s="89"/>
      <c r="E58" s="93">
        <v>204930</v>
      </c>
      <c r="F58" s="94">
        <v>0</v>
      </c>
      <c r="G58" s="103">
        <v>213127</v>
      </c>
      <c r="H58" s="104">
        <v>0</v>
      </c>
      <c r="I58" s="98">
        <v>281556</v>
      </c>
      <c r="J58" s="99">
        <v>0</v>
      </c>
      <c r="K58" s="10">
        <f t="shared" si="0"/>
        <v>0</v>
      </c>
      <c r="L58" s="11">
        <f>((0.2*Расчёт!H2/15.6)*G62+(0.8*Расчёт!H2/15.6)*G63+G3*Расчёт!H2/15.6+G2*Расчёт!H2/15.6)/Расчёт!H2</f>
        <v>11810.025641025641</v>
      </c>
      <c r="M58" s="130" t="s">
        <v>199</v>
      </c>
      <c r="N58" s="11">
        <f>L58*Расчёт!H2</f>
        <v>7086015.384615384</v>
      </c>
    </row>
    <row r="59" spans="1:14" outlineLevel="1" x14ac:dyDescent="0.25">
      <c r="A59" s="17" t="s">
        <v>73</v>
      </c>
      <c r="B59" s="15" t="s">
        <v>0</v>
      </c>
      <c r="C59" s="88">
        <f>192375</f>
        <v>192375</v>
      </c>
      <c r="D59" s="89"/>
      <c r="E59" s="93">
        <v>221231</v>
      </c>
      <c r="F59" s="94">
        <v>0</v>
      </c>
      <c r="G59" s="103">
        <v>230081</v>
      </c>
      <c r="H59" s="104">
        <v>0</v>
      </c>
      <c r="I59" s="98">
        <v>303953</v>
      </c>
      <c r="J59" s="99">
        <v>0</v>
      </c>
      <c r="K59" s="10">
        <f t="shared" si="0"/>
        <v>0</v>
      </c>
      <c r="L59" s="11">
        <f>((0.2*Расчёт!H2/15.6)*G62+(0.8*Расчёт!H2/15.6)*G63)/Расчёт!H2</f>
        <v>11457.461538461539</v>
      </c>
      <c r="M59" s="130" t="s">
        <v>200</v>
      </c>
      <c r="N59" s="11">
        <f>L59*Расчёт!H2</f>
        <v>6874476.923076923</v>
      </c>
    </row>
    <row r="60" spans="1:14" outlineLevel="1" x14ac:dyDescent="0.25">
      <c r="A60" s="17" t="s">
        <v>74</v>
      </c>
      <c r="B60" s="15" t="s">
        <v>0</v>
      </c>
      <c r="C60" s="88">
        <f>151875</f>
        <v>151875</v>
      </c>
      <c r="D60" s="89"/>
      <c r="E60" s="93">
        <v>174656</v>
      </c>
      <c r="F60" s="94">
        <v>0</v>
      </c>
      <c r="G60" s="103">
        <v>181643</v>
      </c>
      <c r="H60" s="104">
        <v>0</v>
      </c>
      <c r="I60" s="98">
        <v>239963</v>
      </c>
      <c r="J60" s="99">
        <v>0</v>
      </c>
      <c r="K60" s="10">
        <f t="shared" si="0"/>
        <v>0</v>
      </c>
      <c r="L60" s="11">
        <f>((0.2*Расчёт!H2/15.6)*G75+(0.8*Расчёт!H2/15.6)*G76+G3*Расчёт!H2/15.6+G2*Расчёт!H2/15.6)/Расчёт!H2</f>
        <v>10015.025641025642</v>
      </c>
      <c r="M60" s="130" t="s">
        <v>201</v>
      </c>
      <c r="N60" s="11">
        <f>L60*Расчёт!H2</f>
        <v>6009015.3846153859</v>
      </c>
    </row>
    <row r="61" spans="1:14" outlineLevel="1" x14ac:dyDescent="0.25">
      <c r="A61" s="17" t="s">
        <v>75</v>
      </c>
      <c r="B61" s="15" t="s">
        <v>0</v>
      </c>
      <c r="C61" s="88">
        <f>172125</f>
        <v>172125</v>
      </c>
      <c r="D61" s="89"/>
      <c r="E61" s="93">
        <v>197944</v>
      </c>
      <c r="F61" s="94">
        <v>0</v>
      </c>
      <c r="G61" s="103">
        <v>205862</v>
      </c>
      <c r="H61" s="104">
        <v>0</v>
      </c>
      <c r="I61" s="98">
        <v>271958</v>
      </c>
      <c r="J61" s="99">
        <v>0</v>
      </c>
      <c r="K61" s="10">
        <f t="shared" si="0"/>
        <v>0</v>
      </c>
      <c r="L61" s="11">
        <f>((0.2*Расчёт!H2/15.6)*G75+(0.8*Расчёт!H2/15.6)*G76)/Расчёт!H2</f>
        <v>9662.461538461539</v>
      </c>
      <c r="M61" s="130" t="s">
        <v>202</v>
      </c>
      <c r="N61" s="11">
        <f>L61*Расчёт!H2</f>
        <v>5797476.923076923</v>
      </c>
    </row>
    <row r="62" spans="1:14" outlineLevel="1" x14ac:dyDescent="0.25">
      <c r="A62" s="17" t="s">
        <v>76</v>
      </c>
      <c r="B62" s="15" t="s">
        <v>0</v>
      </c>
      <c r="C62" s="88">
        <f>164025</f>
        <v>164025</v>
      </c>
      <c r="D62" s="89"/>
      <c r="E62" s="93">
        <v>188629</v>
      </c>
      <c r="F62" s="94">
        <v>0</v>
      </c>
      <c r="G62" s="103">
        <v>196174</v>
      </c>
      <c r="H62" s="104">
        <v>0</v>
      </c>
      <c r="I62" s="98">
        <v>259160</v>
      </c>
      <c r="J62" s="99">
        <v>0</v>
      </c>
      <c r="K62" s="10">
        <f t="shared" si="0"/>
        <v>0</v>
      </c>
      <c r="L62" s="11">
        <f>((0.2*Расчёт!H2/15.6)*G88+(0.8*Расчёт!H2/15.6)*G89+G3*Расчёт!H2/15.6+G2*Расчёт!H2/15.6)/Расчёт!H2</f>
        <v>9400.1538461538457</v>
      </c>
      <c r="M62" s="130" t="s">
        <v>215</v>
      </c>
      <c r="N62" s="11">
        <f>L62*Расчёт!H2</f>
        <v>5640092.307692307</v>
      </c>
    </row>
    <row r="63" spans="1:14" outlineLevel="1" x14ac:dyDescent="0.25">
      <c r="A63" s="17" t="s">
        <v>77</v>
      </c>
      <c r="B63" s="15" t="s">
        <v>0</v>
      </c>
      <c r="C63" s="88">
        <f>145800</f>
        <v>145800</v>
      </c>
      <c r="D63" s="89"/>
      <c r="E63" s="93">
        <v>167670</v>
      </c>
      <c r="F63" s="94">
        <v>0</v>
      </c>
      <c r="G63" s="103">
        <v>174377</v>
      </c>
      <c r="H63" s="104">
        <v>0</v>
      </c>
      <c r="I63" s="98">
        <v>230364</v>
      </c>
      <c r="J63" s="99">
        <v>0</v>
      </c>
      <c r="K63" s="10">
        <f t="shared" si="0"/>
        <v>0</v>
      </c>
      <c r="L63" s="11">
        <f>((0.2*Расчёт!H2/15.6)*G88+(0.8*Расчёт!H2/15.6)*G89)/Расчёт!H2</f>
        <v>9047.5897435897441</v>
      </c>
      <c r="M63" s="130" t="s">
        <v>216</v>
      </c>
      <c r="N63" s="11">
        <f>L63*Расчёт!H2</f>
        <v>5428553.846153846</v>
      </c>
    </row>
    <row r="64" spans="1:14" outlineLevel="1" x14ac:dyDescent="0.25">
      <c r="A64" s="17" t="s">
        <v>78</v>
      </c>
      <c r="B64" s="15" t="s">
        <v>0</v>
      </c>
      <c r="C64" s="88">
        <f>162000</f>
        <v>162000</v>
      </c>
      <c r="D64" s="89"/>
      <c r="E64" s="93">
        <v>186300</v>
      </c>
      <c r="F64" s="94">
        <v>0</v>
      </c>
      <c r="G64" s="103">
        <v>193752</v>
      </c>
      <c r="H64" s="104">
        <v>0</v>
      </c>
      <c r="I64" s="98">
        <v>255960</v>
      </c>
      <c r="J64" s="99">
        <v>0</v>
      </c>
      <c r="K64" s="10">
        <f t="shared" si="0"/>
        <v>0</v>
      </c>
      <c r="L64" s="11">
        <f>((0.2*Расчёт!H2/15.6)*G101+(0.8*Расчёт!H2/15.6)*G102+G3*Расчёт!H2/15.6+G2*Расчёт!H2/15.6)/Расчёт!H2</f>
        <v>11275.320512820512</v>
      </c>
      <c r="M64" s="130" t="s">
        <v>217</v>
      </c>
      <c r="N64" s="11">
        <f>L64*Расчёт!H2</f>
        <v>6765192.307692307</v>
      </c>
    </row>
    <row r="65" spans="1:14" outlineLevel="1" x14ac:dyDescent="0.25">
      <c r="A65" s="17" t="s">
        <v>144</v>
      </c>
      <c r="B65" s="15" t="s">
        <v>16</v>
      </c>
      <c r="C65" s="88">
        <v>3250</v>
      </c>
      <c r="D65" s="89"/>
      <c r="E65" s="93"/>
      <c r="F65" s="94"/>
      <c r="G65" s="103"/>
      <c r="H65" s="104"/>
      <c r="I65" s="98"/>
      <c r="J65" s="99"/>
      <c r="K65" s="10">
        <f t="shared" si="0"/>
        <v>0</v>
      </c>
      <c r="L65" s="11">
        <f>((0.2*Расчёт!H2/15.6)*G101+(0.8*Расчёт!H2/15.6)*G102)/Расчёт!H2</f>
        <v>10922.75641025641</v>
      </c>
      <c r="M65" s="130" t="s">
        <v>218</v>
      </c>
      <c r="N65" s="11">
        <f>L65*Расчёт!H2</f>
        <v>6553653.846153846</v>
      </c>
    </row>
    <row r="66" spans="1:14" outlineLevel="1" x14ac:dyDescent="0.25">
      <c r="A66" s="17" t="s">
        <v>145</v>
      </c>
      <c r="B66" s="15" t="s">
        <v>16</v>
      </c>
      <c r="C66" s="88">
        <v>3100</v>
      </c>
      <c r="D66" s="89"/>
      <c r="E66" s="93"/>
      <c r="F66" s="94"/>
      <c r="G66" s="103"/>
      <c r="H66" s="104"/>
      <c r="I66" s="98"/>
      <c r="J66" s="99"/>
      <c r="K66" s="10">
        <f t="shared" si="0"/>
        <v>0</v>
      </c>
      <c r="L66" s="11">
        <f>((0.2*Расчёт!H2/15.6)*G114+(0.8*Расчёт!H2/15.6)*G115+G3*Расчёт!H2/15.6+G2*Расчёт!H2/15.6)/Расчёт!H2</f>
        <v>8754.6794871794864</v>
      </c>
      <c r="M66" s="130" t="s">
        <v>219</v>
      </c>
      <c r="N66" s="11">
        <f>L66*Расчёт!H2</f>
        <v>5252807.692307692</v>
      </c>
    </row>
    <row r="67" spans="1:14" outlineLevel="1" x14ac:dyDescent="0.25">
      <c r="A67" s="17" t="s">
        <v>146</v>
      </c>
      <c r="B67" s="15" t="s">
        <v>0</v>
      </c>
      <c r="C67" s="88">
        <v>50400</v>
      </c>
      <c r="D67" s="89"/>
      <c r="E67" s="93"/>
      <c r="F67" s="94"/>
      <c r="G67" s="103"/>
      <c r="H67" s="104"/>
      <c r="I67" s="98"/>
      <c r="J67" s="99"/>
      <c r="K67" s="10">
        <f t="shared" si="0"/>
        <v>0</v>
      </c>
      <c r="L67" s="11">
        <f>((0.2*Расчёт!H2/15.6)*G114+(0.8*Расчёт!H2/15.6)*G115)/Расчёт!H2</f>
        <v>8402.1153846153848</v>
      </c>
      <c r="M67" s="130" t="s">
        <v>220</v>
      </c>
      <c r="N67" s="11">
        <f>L67*Расчёт!H2</f>
        <v>5041269.230769231</v>
      </c>
    </row>
    <row r="68" spans="1:14" outlineLevel="1" x14ac:dyDescent="0.25">
      <c r="A68" s="17" t="s">
        <v>147</v>
      </c>
      <c r="B68" s="15" t="s">
        <v>0</v>
      </c>
      <c r="C68" s="88">
        <v>37800</v>
      </c>
      <c r="D68" s="89"/>
      <c r="E68" s="93"/>
      <c r="F68" s="94"/>
      <c r="G68" s="103"/>
      <c r="H68" s="104"/>
      <c r="I68" s="98"/>
      <c r="J68" s="99"/>
      <c r="K68" s="10">
        <f t="shared" si="0"/>
        <v>0</v>
      </c>
      <c r="L68" s="11">
        <f>((0.2*Расчёт!H2/15.6)*G127+(0.8*Расчёт!H2/15.6)*G128+G3*Расчёт!H2/15.6+G2*Расчёт!H2/15.6)/Расчёт!H2</f>
        <v>8220.0256410256407</v>
      </c>
      <c r="M68" s="130" t="s">
        <v>229</v>
      </c>
      <c r="N68" s="11">
        <f>L68*Расчёт!H2</f>
        <v>4932015.384615384</v>
      </c>
    </row>
    <row r="69" spans="1:14" x14ac:dyDescent="0.25">
      <c r="A69" s="12" t="s">
        <v>132</v>
      </c>
      <c r="B69" s="13"/>
      <c r="C69" s="88"/>
      <c r="D69" s="89"/>
      <c r="E69" s="93"/>
      <c r="F69" s="94"/>
      <c r="G69" s="103"/>
      <c r="H69" s="104"/>
      <c r="I69" s="98"/>
      <c r="J69" s="99"/>
      <c r="K69" s="10"/>
      <c r="L69" s="11">
        <f>((0.2*Расчёт!H2/15.6)*G127+(0.8*Расчёт!H2/15.6)*G128)/Расчёт!H2</f>
        <v>7867.4615384615381</v>
      </c>
      <c r="M69" s="130" t="s">
        <v>230</v>
      </c>
      <c r="N69" s="11">
        <f>L69*Расчёт!H2</f>
        <v>4720476.923076923</v>
      </c>
    </row>
    <row r="70" spans="1:14" outlineLevel="1" x14ac:dyDescent="0.25">
      <c r="A70" s="14" t="s">
        <v>79</v>
      </c>
      <c r="B70" s="15" t="s">
        <v>0</v>
      </c>
      <c r="C70" s="88">
        <f>170775</f>
        <v>170775</v>
      </c>
      <c r="D70" s="89"/>
      <c r="E70" s="93">
        <v>196391</v>
      </c>
      <c r="F70" s="94">
        <v>0</v>
      </c>
      <c r="G70" s="103">
        <v>204247</v>
      </c>
      <c r="H70" s="104">
        <v>0</v>
      </c>
      <c r="I70" s="98">
        <v>269825</v>
      </c>
      <c r="J70" s="99">
        <v>0</v>
      </c>
      <c r="K70" s="10">
        <f t="shared" si="0"/>
        <v>0</v>
      </c>
      <c r="L70" s="11">
        <f>((0.2*Расчёт!H2/15.6)*G140+(0.8*Расчёт!H2/15.6)*G141+G3*Расчёт!H2/15.6+G2*Расчёт!H2/15.6)/Расчёт!H2</f>
        <v>12535.666666666666</v>
      </c>
      <c r="M70" s="130" t="s">
        <v>237</v>
      </c>
      <c r="N70" s="11">
        <f>L70*Расчёт!H2</f>
        <v>7521400</v>
      </c>
    </row>
    <row r="71" spans="1:14" outlineLevel="1" x14ac:dyDescent="0.25">
      <c r="A71" s="17" t="s">
        <v>80</v>
      </c>
      <c r="B71" s="15" t="s">
        <v>0</v>
      </c>
      <c r="C71" s="88">
        <f>150282</f>
        <v>150282</v>
      </c>
      <c r="D71" s="89"/>
      <c r="E71" s="93">
        <v>172824</v>
      </c>
      <c r="F71" s="94">
        <v>0</v>
      </c>
      <c r="G71" s="103">
        <v>179737</v>
      </c>
      <c r="H71" s="104">
        <v>0</v>
      </c>
      <c r="I71" s="98">
        <v>237446</v>
      </c>
      <c r="J71" s="99">
        <v>0</v>
      </c>
      <c r="K71" s="10">
        <f t="shared" si="0"/>
        <v>0</v>
      </c>
      <c r="L71" s="11">
        <f>((0.2*Расчёт!H2/15.6)*G140+(0.8*Расчёт!H2/15.6)*G141)/Расчёт!H2</f>
        <v>12183.102564102564</v>
      </c>
      <c r="M71" s="130" t="s">
        <v>238</v>
      </c>
      <c r="N71" s="11">
        <f>L71*Расчёт!H2</f>
        <v>7309861.538461539</v>
      </c>
    </row>
    <row r="72" spans="1:14" outlineLevel="1" x14ac:dyDescent="0.25">
      <c r="A72" s="17" t="s">
        <v>81</v>
      </c>
      <c r="B72" s="15" t="s">
        <v>0</v>
      </c>
      <c r="C72" s="88">
        <f>162236</f>
        <v>162236</v>
      </c>
      <c r="D72" s="89"/>
      <c r="E72" s="93">
        <v>186572</v>
      </c>
      <c r="F72" s="94">
        <v>0</v>
      </c>
      <c r="G72" s="103">
        <v>194035</v>
      </c>
      <c r="H72" s="104">
        <v>0</v>
      </c>
      <c r="I72" s="98">
        <v>256333</v>
      </c>
      <c r="J72" s="99">
        <v>0</v>
      </c>
      <c r="K72" s="10">
        <f t="shared" si="0"/>
        <v>0</v>
      </c>
    </row>
    <row r="73" spans="1:14" outlineLevel="1" x14ac:dyDescent="0.25">
      <c r="A73" s="17" t="s">
        <v>82</v>
      </c>
      <c r="B73" s="15" t="s">
        <v>0</v>
      </c>
      <c r="C73" s="88">
        <f>128081</f>
        <v>128081</v>
      </c>
      <c r="D73" s="89"/>
      <c r="E73" s="93">
        <v>147293</v>
      </c>
      <c r="F73" s="94">
        <v>0</v>
      </c>
      <c r="G73" s="103">
        <v>153185</v>
      </c>
      <c r="H73" s="104">
        <v>0</v>
      </c>
      <c r="I73" s="98">
        <v>202368</v>
      </c>
      <c r="J73" s="99">
        <v>0</v>
      </c>
      <c r="K73" s="10">
        <f t="shared" si="0"/>
        <v>0</v>
      </c>
      <c r="L73" s="11">
        <f>((0.2*Расчёт!H2/15.6)*I10+(0.8*Расчёт!H2/15.6)*I11+I3*Расчёт!H2/15.6+I2*Расчёт!H2/15.6)/Расчёт!H2</f>
        <v>10507.397435897437</v>
      </c>
      <c r="M73" s="130" t="s">
        <v>235</v>
      </c>
      <c r="N73" s="11">
        <f>L73*Расчёт!H2</f>
        <v>6304438.461538462</v>
      </c>
    </row>
    <row r="74" spans="1:14" outlineLevel="1" x14ac:dyDescent="0.25">
      <c r="A74" s="17" t="s">
        <v>83</v>
      </c>
      <c r="B74" s="15" t="s">
        <v>0</v>
      </c>
      <c r="C74" s="88">
        <f>145159</f>
        <v>145159</v>
      </c>
      <c r="D74" s="89"/>
      <c r="E74" s="93">
        <v>166933</v>
      </c>
      <c r="F74" s="94">
        <v>0</v>
      </c>
      <c r="G74" s="103">
        <v>173610</v>
      </c>
      <c r="H74" s="104">
        <v>0</v>
      </c>
      <c r="I74" s="98">
        <v>229351</v>
      </c>
      <c r="J74" s="99">
        <v>0</v>
      </c>
      <c r="K74" s="10">
        <f t="shared" si="0"/>
        <v>0</v>
      </c>
      <c r="L74" s="11">
        <f>((0.2*Расчёт!H2/15.6)*I10+(0.8*Расчёт!H2/15.6)*I11)/Расчёт!H2</f>
        <v>10090.73076923077</v>
      </c>
      <c r="M74" s="130" t="s">
        <v>236</v>
      </c>
      <c r="N74" s="11">
        <f>L74*Расчёт!H2</f>
        <v>6054438.461538462</v>
      </c>
    </row>
    <row r="75" spans="1:14" outlineLevel="1" x14ac:dyDescent="0.25">
      <c r="A75" s="17" t="s">
        <v>84</v>
      </c>
      <c r="B75" s="15" t="s">
        <v>0</v>
      </c>
      <c r="C75" s="88">
        <f>138328</f>
        <v>138328</v>
      </c>
      <c r="D75" s="89"/>
      <c r="E75" s="93">
        <v>159077</v>
      </c>
      <c r="F75" s="94">
        <v>0</v>
      </c>
      <c r="G75" s="103">
        <v>165440</v>
      </c>
      <c r="H75" s="104">
        <v>0</v>
      </c>
      <c r="I75" s="98">
        <v>218558</v>
      </c>
      <c r="J75" s="99">
        <v>0</v>
      </c>
      <c r="K75" s="10">
        <f t="shared" si="0"/>
        <v>0</v>
      </c>
      <c r="L75" s="11">
        <f>((0.2*Расчёт!H2/15.6)*I23+(0.8*Расчёт!H2/15.6)*I24+I3*Расчёт!H2/15.6+I2*Расчёт!H2/15.6)/Расчёт!H2</f>
        <v>12020.98717948718</v>
      </c>
      <c r="M75" s="130" t="s">
        <v>183</v>
      </c>
      <c r="N75" s="11">
        <f>L75*Расчёт!H2</f>
        <v>7212592.307692308</v>
      </c>
    </row>
    <row r="76" spans="1:14" outlineLevel="1" x14ac:dyDescent="0.25">
      <c r="A76" s="17" t="s">
        <v>85</v>
      </c>
      <c r="B76" s="15" t="s">
        <v>0</v>
      </c>
      <c r="C76" s="88">
        <f>122958</f>
        <v>122958</v>
      </c>
      <c r="D76" s="89"/>
      <c r="E76" s="93">
        <v>141402</v>
      </c>
      <c r="F76" s="94">
        <v>0</v>
      </c>
      <c r="G76" s="103">
        <v>147058</v>
      </c>
      <c r="H76" s="104">
        <v>0</v>
      </c>
      <c r="I76" s="98">
        <v>194274</v>
      </c>
      <c r="J76" s="99">
        <v>0</v>
      </c>
      <c r="K76" s="10">
        <f t="shared" si="0"/>
        <v>0</v>
      </c>
      <c r="L76" s="11">
        <f>((0.2*Расчёт!H2/15.6)*I23+(0.8*Расчёт!H2/15.6)*I24)/Расчёт!H2</f>
        <v>11604.320512820514</v>
      </c>
      <c r="M76" s="130" t="s">
        <v>184</v>
      </c>
      <c r="N76" s="11">
        <f>L76*Расчёт!H2</f>
        <v>6962592.307692308</v>
      </c>
    </row>
    <row r="77" spans="1:14" outlineLevel="1" x14ac:dyDescent="0.25">
      <c r="A77" s="17" t="s">
        <v>86</v>
      </c>
      <c r="B77" s="15" t="s">
        <v>0</v>
      </c>
      <c r="C77" s="88">
        <f>136620</f>
        <v>136620</v>
      </c>
      <c r="D77" s="89"/>
      <c r="E77" s="93">
        <v>157113</v>
      </c>
      <c r="F77" s="94">
        <v>0</v>
      </c>
      <c r="G77" s="103">
        <v>163398</v>
      </c>
      <c r="H77" s="104">
        <v>0</v>
      </c>
      <c r="I77" s="98">
        <v>215860</v>
      </c>
      <c r="J77" s="99">
        <v>0</v>
      </c>
      <c r="K77" s="10">
        <f t="shared" si="0"/>
        <v>0</v>
      </c>
      <c r="L77" s="11">
        <f>((0.2*Расчёт!H2/15.6)*I36+(0.8*Расчёт!H2/15.6)*I37+I3*Расчёт!H2/15.6+I2*Расчёт!H2/15.6)/Расчёт!H2</f>
        <v>13534.628205128205</v>
      </c>
      <c r="M77" s="130" t="s">
        <v>189</v>
      </c>
      <c r="N77" s="11">
        <f>L77*Расчёт!H2</f>
        <v>8120776.923076923</v>
      </c>
    </row>
    <row r="78" spans="1:14" outlineLevel="1" x14ac:dyDescent="0.25">
      <c r="A78" s="17" t="s">
        <v>144</v>
      </c>
      <c r="B78" s="15" t="s">
        <v>16</v>
      </c>
      <c r="C78" s="88">
        <v>2950</v>
      </c>
      <c r="D78" s="89"/>
      <c r="E78" s="93"/>
      <c r="F78" s="94"/>
      <c r="G78" s="103"/>
      <c r="H78" s="104"/>
      <c r="I78" s="98"/>
      <c r="J78" s="99"/>
      <c r="K78" s="10">
        <f t="shared" ref="K78:K81" si="3">(C78*D78+E78*F78+G78*H78+I78*J78)</f>
        <v>0</v>
      </c>
      <c r="L78" s="11">
        <f>((0.2*Расчёт!H2/15.6)*I36+(0.8*Расчёт!H2/15.6)*I37)/Расчёт!H2</f>
        <v>13117.961538461539</v>
      </c>
      <c r="M78" s="130" t="s">
        <v>190</v>
      </c>
      <c r="N78" s="11">
        <f>L78*Расчёт!H2</f>
        <v>7870776.923076923</v>
      </c>
    </row>
    <row r="79" spans="1:14" outlineLevel="1" x14ac:dyDescent="0.25">
      <c r="A79" s="17" t="s">
        <v>145</v>
      </c>
      <c r="B79" s="15" t="s">
        <v>16</v>
      </c>
      <c r="C79" s="88">
        <v>2950</v>
      </c>
      <c r="D79" s="89"/>
      <c r="E79" s="93"/>
      <c r="F79" s="94"/>
      <c r="G79" s="103"/>
      <c r="H79" s="104"/>
      <c r="I79" s="98"/>
      <c r="J79" s="99"/>
      <c r="K79" s="10">
        <f t="shared" si="3"/>
        <v>0</v>
      </c>
      <c r="L79" s="11">
        <f>((0.2*Расчёт!H2/15.6)*I49+(0.8*Расчёт!H2/15.6)*I50+I3*Расчёт!H2/15.6+I2*Расчёт!H2/15.6)/Расчёт!H2</f>
        <v>15048.217948717949</v>
      </c>
      <c r="M79" s="130" t="s">
        <v>203</v>
      </c>
      <c r="N79" s="11">
        <f>L79*Расчёт!H2</f>
        <v>9028930.7692307699</v>
      </c>
    </row>
    <row r="80" spans="1:14" outlineLevel="1" x14ac:dyDescent="0.25">
      <c r="A80" s="17" t="s">
        <v>146</v>
      </c>
      <c r="B80" s="15" t="s">
        <v>0</v>
      </c>
      <c r="C80" s="88">
        <v>42504</v>
      </c>
      <c r="D80" s="89"/>
      <c r="E80" s="93"/>
      <c r="F80" s="94"/>
      <c r="G80" s="103"/>
      <c r="H80" s="104"/>
      <c r="I80" s="98"/>
      <c r="J80" s="99"/>
      <c r="K80" s="10">
        <f t="shared" si="3"/>
        <v>0</v>
      </c>
      <c r="L80" s="11">
        <f>((0.2*Расчёт!H2/15.6)*I49+(0.8*Расчёт!H2/15.6)*I50)/Расчёт!H2</f>
        <v>14631.551282051283</v>
      </c>
      <c r="M80" s="130" t="s">
        <v>204</v>
      </c>
      <c r="N80" s="11">
        <f>L80*Расчёт!H2</f>
        <v>8778930.7692307699</v>
      </c>
    </row>
    <row r="81" spans="1:14" outlineLevel="1" x14ac:dyDescent="0.25">
      <c r="A81" s="17" t="s">
        <v>147</v>
      </c>
      <c r="B81" s="15" t="s">
        <v>0</v>
      </c>
      <c r="C81" s="88">
        <v>31878</v>
      </c>
      <c r="D81" s="89"/>
      <c r="E81" s="93"/>
      <c r="F81" s="94"/>
      <c r="G81" s="103"/>
      <c r="H81" s="104"/>
      <c r="I81" s="98"/>
      <c r="J81" s="99"/>
      <c r="K81" s="10">
        <f t="shared" si="3"/>
        <v>0</v>
      </c>
      <c r="L81" s="11">
        <f>((0.2*Расчёт!H2/15.6)*I62+(0.8*Расчёт!H2/15.6)*I63+I3*Расчёт!H2/15.6+I2*Расчёт!H2/15.6)/Расчёт!H2</f>
        <v>15552.76923076923</v>
      </c>
      <c r="M81" s="130" t="s">
        <v>205</v>
      </c>
      <c r="N81" s="11">
        <f>L81*Расчёт!H2</f>
        <v>9331661.538461538</v>
      </c>
    </row>
    <row r="82" spans="1:14" x14ac:dyDescent="0.25">
      <c r="A82" s="12" t="s">
        <v>133</v>
      </c>
      <c r="B82" s="13"/>
      <c r="C82" s="88"/>
      <c r="D82" s="89"/>
      <c r="E82" s="93"/>
      <c r="F82" s="94"/>
      <c r="G82" s="103"/>
      <c r="H82" s="104"/>
      <c r="I82" s="98"/>
      <c r="J82" s="99"/>
      <c r="K82" s="10"/>
      <c r="L82" s="11">
        <f>((0.2*Расчёт!H2/15.6)*I62+(0.8*Расчёт!H2/15.6)*I63)/Расчёт!H2</f>
        <v>15136.102564102563</v>
      </c>
      <c r="M82" s="130" t="s">
        <v>206</v>
      </c>
      <c r="N82" s="11">
        <f>L82*Расчёт!H2</f>
        <v>9081661.538461538</v>
      </c>
    </row>
    <row r="83" spans="1:14" outlineLevel="1" x14ac:dyDescent="0.25">
      <c r="A83" s="14" t="s">
        <v>87</v>
      </c>
      <c r="B83" s="15" t="s">
        <v>0</v>
      </c>
      <c r="C83" s="88">
        <v>159908</v>
      </c>
      <c r="D83" s="89"/>
      <c r="E83" s="93">
        <v>183894</v>
      </c>
      <c r="F83" s="94">
        <v>0</v>
      </c>
      <c r="G83" s="103">
        <v>191249</v>
      </c>
      <c r="H83" s="104">
        <v>0</v>
      </c>
      <c r="I83" s="98">
        <v>252654</v>
      </c>
      <c r="J83" s="99">
        <v>0</v>
      </c>
      <c r="K83" s="10">
        <f t="shared" si="0"/>
        <v>0</v>
      </c>
      <c r="L83" s="11">
        <f>((0.2*Расчёт!H2/15.6)*I75+(0.8*Расчёт!H2/15.6)*I76+I3*Расчёт!H2/15.6+I2*Расчёт!H2/15.6)/Расчёт!H2</f>
        <v>13181.461538461539</v>
      </c>
      <c r="M83" s="130" t="s">
        <v>207</v>
      </c>
      <c r="N83" s="11">
        <f>L83*Расчёт!H2</f>
        <v>7908876.923076923</v>
      </c>
    </row>
    <row r="84" spans="1:14" outlineLevel="1" x14ac:dyDescent="0.25">
      <c r="A84" s="17" t="s">
        <v>88</v>
      </c>
      <c r="B84" s="15" t="s">
        <v>0</v>
      </c>
      <c r="C84" s="88">
        <v>140719</v>
      </c>
      <c r="D84" s="89"/>
      <c r="E84" s="93">
        <v>161826</v>
      </c>
      <c r="F84" s="94">
        <v>0</v>
      </c>
      <c r="G84" s="103">
        <v>168299</v>
      </c>
      <c r="H84" s="104">
        <v>0</v>
      </c>
      <c r="I84" s="98">
        <v>222335</v>
      </c>
      <c r="J84" s="99">
        <v>0</v>
      </c>
      <c r="K84" s="10">
        <f t="shared" si="0"/>
        <v>0</v>
      </c>
      <c r="L84" s="11">
        <f>((0.2*Расчёт!H2/15.6)*I75+(0.8*Расчёт!H2/15.6)*I76)/Расчёт!H2</f>
        <v>12764.794871794873</v>
      </c>
      <c r="M84" s="130" t="s">
        <v>208</v>
      </c>
      <c r="N84" s="11">
        <f>L84*Расчёт!H2</f>
        <v>7658876.9230769239</v>
      </c>
    </row>
    <row r="85" spans="1:14" outlineLevel="1" x14ac:dyDescent="0.25">
      <c r="A85" s="17" t="s">
        <v>89</v>
      </c>
      <c r="B85" s="15" t="s">
        <v>0</v>
      </c>
      <c r="C85" s="88">
        <v>151912</v>
      </c>
      <c r="D85" s="89"/>
      <c r="E85" s="93">
        <v>174699</v>
      </c>
      <c r="F85" s="94">
        <v>0</v>
      </c>
      <c r="G85" s="103">
        <v>181687</v>
      </c>
      <c r="H85" s="104">
        <v>0</v>
      </c>
      <c r="I85" s="98">
        <v>240021</v>
      </c>
      <c r="J85" s="99">
        <v>0</v>
      </c>
      <c r="K85" s="10">
        <f t="shared" si="0"/>
        <v>0</v>
      </c>
      <c r="L85" s="11">
        <f>((0.2*Расчёт!H2/15.6)*I88+(0.8*Расчёт!H2/15.6)*I89+I3*Расчёт!H2/15.6+I2*Расчёт!H2/15.6)/Расчёт!H2</f>
        <v>12369.153846153846</v>
      </c>
      <c r="M85" s="130" t="s">
        <v>221</v>
      </c>
      <c r="N85" s="11">
        <f>L85*Расчёт!H2</f>
        <v>7421492.307692307</v>
      </c>
    </row>
    <row r="86" spans="1:14" outlineLevel="1" x14ac:dyDescent="0.25">
      <c r="A86" s="17" t="s">
        <v>90</v>
      </c>
      <c r="B86" s="15" t="s">
        <v>0</v>
      </c>
      <c r="C86" s="88">
        <v>119931</v>
      </c>
      <c r="D86" s="89"/>
      <c r="E86" s="93">
        <v>137920</v>
      </c>
      <c r="F86" s="94">
        <v>0</v>
      </c>
      <c r="G86" s="103">
        <v>143437</v>
      </c>
      <c r="H86" s="104">
        <v>0</v>
      </c>
      <c r="I86" s="98">
        <v>189490</v>
      </c>
      <c r="J86" s="99">
        <v>0</v>
      </c>
      <c r="K86" s="10">
        <f t="shared" si="0"/>
        <v>0</v>
      </c>
      <c r="L86" s="11">
        <f>((0.2*Расчёт!H2/15.6)*I88+(0.8*Расчёт!H2/15.6)*I89)/Расчёт!H2</f>
        <v>11952.48717948718</v>
      </c>
      <c r="M86" s="130" t="s">
        <v>222</v>
      </c>
      <c r="N86" s="11">
        <f>L86*Расчёт!H2</f>
        <v>7171492.307692308</v>
      </c>
    </row>
    <row r="87" spans="1:14" outlineLevel="1" x14ac:dyDescent="0.25">
      <c r="A87" s="17" t="s">
        <v>91</v>
      </c>
      <c r="B87" s="15" t="s">
        <v>0</v>
      </c>
      <c r="C87" s="88">
        <v>135921</v>
      </c>
      <c r="D87" s="89"/>
      <c r="E87" s="93">
        <v>156310</v>
      </c>
      <c r="F87" s="94">
        <v>0</v>
      </c>
      <c r="G87" s="103">
        <v>162562</v>
      </c>
      <c r="H87" s="104">
        <v>0</v>
      </c>
      <c r="I87" s="98">
        <v>214756</v>
      </c>
      <c r="J87" s="99">
        <v>0</v>
      </c>
      <c r="K87" s="10">
        <f t="shared" si="0"/>
        <v>0</v>
      </c>
      <c r="L87" s="11">
        <f>((0.2*Расчёт!H2/15.6)*I101+(0.8*Расчёт!H2/15.6)*I102+I3*Расчёт!H2/15.6+I2*Расчёт!H2/15.6)/Расчёт!H2</f>
        <v>14846.423076923076</v>
      </c>
      <c r="M87" s="130" t="s">
        <v>223</v>
      </c>
      <c r="N87" s="11">
        <f>L87*Расчёт!H2</f>
        <v>8907853.846153846</v>
      </c>
    </row>
    <row r="88" spans="1:14" outlineLevel="1" x14ac:dyDescent="0.25">
      <c r="A88" s="17" t="s">
        <v>92</v>
      </c>
      <c r="B88" s="15" t="s">
        <v>0</v>
      </c>
      <c r="C88" s="88">
        <v>129525</v>
      </c>
      <c r="D88" s="89"/>
      <c r="E88" s="93">
        <v>148954</v>
      </c>
      <c r="F88" s="94">
        <v>0</v>
      </c>
      <c r="G88" s="103">
        <v>154912</v>
      </c>
      <c r="H88" s="104">
        <v>0</v>
      </c>
      <c r="I88" s="98">
        <v>204650</v>
      </c>
      <c r="J88" s="99">
        <v>0</v>
      </c>
      <c r="K88" s="10">
        <f t="shared" si="0"/>
        <v>0</v>
      </c>
      <c r="L88" s="11">
        <f>((0.2*Расчёт!H2/15.6)*I101+(0.8*Расчёт!H2/15.6)*I102)/Расчёт!H2</f>
        <v>14429.75641025641</v>
      </c>
      <c r="M88" s="130" t="s">
        <v>224</v>
      </c>
      <c r="N88" s="11">
        <f>L88*Расчёт!H2</f>
        <v>8657853.846153846</v>
      </c>
    </row>
    <row r="89" spans="1:14" outlineLevel="1" x14ac:dyDescent="0.25">
      <c r="A89" s="17" t="s">
        <v>93</v>
      </c>
      <c r="B89" s="15" t="s">
        <v>0</v>
      </c>
      <c r="C89" s="88">
        <v>115133</v>
      </c>
      <c r="D89" s="89"/>
      <c r="E89" s="93">
        <v>132403</v>
      </c>
      <c r="F89" s="94">
        <v>0</v>
      </c>
      <c r="G89" s="103">
        <v>137700</v>
      </c>
      <c r="H89" s="104">
        <v>0</v>
      </c>
      <c r="I89" s="98">
        <v>181911</v>
      </c>
      <c r="J89" s="99">
        <v>0</v>
      </c>
      <c r="K89" s="10">
        <f t="shared" si="0"/>
        <v>0</v>
      </c>
      <c r="L89" s="11">
        <f>((0.2*Расчёт!H2/15.6)*I114+(0.8*Расчёт!H2/15.6)*I115+I3*Расчёт!H2/15.6+I2*Расчёт!H2/15.6)/Расчёт!H2</f>
        <v>11516.48717948718</v>
      </c>
      <c r="M89" s="130" t="s">
        <v>225</v>
      </c>
      <c r="N89" s="11">
        <f>L89*Расчёт!H2</f>
        <v>6909892.307692308</v>
      </c>
    </row>
    <row r="90" spans="1:14" outlineLevel="1" x14ac:dyDescent="0.25">
      <c r="A90" s="17" t="s">
        <v>94</v>
      </c>
      <c r="B90" s="15" t="s">
        <v>0</v>
      </c>
      <c r="C90" s="88">
        <v>127926</v>
      </c>
      <c r="D90" s="89"/>
      <c r="E90" s="93">
        <v>147115</v>
      </c>
      <c r="F90" s="94">
        <v>0</v>
      </c>
      <c r="G90" s="103">
        <v>152999</v>
      </c>
      <c r="H90" s="104">
        <v>0</v>
      </c>
      <c r="I90" s="98">
        <v>202123</v>
      </c>
      <c r="J90" s="99">
        <v>0</v>
      </c>
      <c r="K90" s="10">
        <f t="shared" si="0"/>
        <v>0</v>
      </c>
      <c r="L90" s="11">
        <f>((0.2*Расчёт!H2/15.6)*I114+(0.8*Расчёт!H2/15.6)*I115)/Расчёт!H2</f>
        <v>11099.820512820514</v>
      </c>
      <c r="M90" s="130" t="s">
        <v>226</v>
      </c>
      <c r="N90" s="11">
        <f>L90*Расчёт!H2</f>
        <v>6659892.307692308</v>
      </c>
    </row>
    <row r="91" spans="1:14" outlineLevel="1" x14ac:dyDescent="0.25">
      <c r="A91" s="17" t="s">
        <v>144</v>
      </c>
      <c r="B91" s="15" t="s">
        <v>16</v>
      </c>
      <c r="C91" s="88">
        <v>2950</v>
      </c>
      <c r="D91" s="89"/>
      <c r="E91" s="93"/>
      <c r="F91" s="94"/>
      <c r="G91" s="103"/>
      <c r="H91" s="104"/>
      <c r="I91" s="98"/>
      <c r="J91" s="99"/>
      <c r="K91" s="10">
        <f t="shared" ref="K91:K94" si="4">(C91*D91+E91*F91+G91*H91+I91*J91)</f>
        <v>0</v>
      </c>
      <c r="L91" s="11">
        <f>((0.2*Расчёт!H2/15.6)*I127+(0.8*Расчёт!H2/15.6)*I128+I3*Расчёт!H2/15.6+I2*Расчёт!H2/15.6)/Расчёт!H2</f>
        <v>10810.102564102564</v>
      </c>
      <c r="M91" s="130" t="s">
        <v>231</v>
      </c>
      <c r="N91" s="11">
        <f>L91*Расчёт!H2</f>
        <v>6486061.538461539</v>
      </c>
    </row>
    <row r="92" spans="1:14" outlineLevel="1" x14ac:dyDescent="0.25">
      <c r="A92" s="17" t="s">
        <v>145</v>
      </c>
      <c r="B92" s="15" t="s">
        <v>16</v>
      </c>
      <c r="C92" s="88">
        <v>2800</v>
      </c>
      <c r="D92" s="89"/>
      <c r="E92" s="93"/>
      <c r="F92" s="94"/>
      <c r="G92" s="103"/>
      <c r="H92" s="104"/>
      <c r="I92" s="98"/>
      <c r="J92" s="99"/>
      <c r="K92" s="10">
        <f t="shared" si="4"/>
        <v>0</v>
      </c>
      <c r="L92" s="11">
        <f>((0.2*Расчёт!H2/15.6)*I127+(0.8*Расчёт!H2/15.6)*I128)/Расчёт!H2</f>
        <v>10393.435897435898</v>
      </c>
      <c r="M92" s="130" t="s">
        <v>232</v>
      </c>
      <c r="N92" s="11">
        <f>L92*Расчёт!H2</f>
        <v>6236061.538461539</v>
      </c>
    </row>
    <row r="93" spans="1:14" outlineLevel="1" x14ac:dyDescent="0.25">
      <c r="A93" s="17" t="s">
        <v>146</v>
      </c>
      <c r="B93" s="15" t="s">
        <v>0</v>
      </c>
      <c r="C93" s="88">
        <v>39799.199999999997</v>
      </c>
      <c r="D93" s="89"/>
      <c r="E93" s="93"/>
      <c r="F93" s="94"/>
      <c r="G93" s="103"/>
      <c r="H93" s="104"/>
      <c r="I93" s="98"/>
      <c r="J93" s="99"/>
      <c r="K93" s="10">
        <f t="shared" si="4"/>
        <v>0</v>
      </c>
      <c r="L93" s="11">
        <f>((0.2*Расчёт!H2/15.6)*I140+(0.8*Расчёт!H2/15.6)*I141+I3*Расчёт!H2/15.6+I2*Расчёт!H2/15.6)/Расчёт!H2</f>
        <v>16511.397435897437</v>
      </c>
      <c r="M93" s="130" t="s">
        <v>239</v>
      </c>
      <c r="N93" s="11">
        <f>L93*Расчёт!H2</f>
        <v>9906838.461538462</v>
      </c>
    </row>
    <row r="94" spans="1:14" outlineLevel="1" x14ac:dyDescent="0.25">
      <c r="A94" s="17" t="s">
        <v>147</v>
      </c>
      <c r="B94" s="15" t="s">
        <v>0</v>
      </c>
      <c r="C94" s="88">
        <v>29849.4</v>
      </c>
      <c r="D94" s="89"/>
      <c r="E94" s="93"/>
      <c r="F94" s="94"/>
      <c r="G94" s="103"/>
      <c r="H94" s="104"/>
      <c r="I94" s="98"/>
      <c r="J94" s="99"/>
      <c r="K94" s="10">
        <f t="shared" si="4"/>
        <v>0</v>
      </c>
      <c r="L94" s="11">
        <f>((0.2*Расчёт!H2/15.6)*I140+(0.8*Расчёт!H2/15.6)*I141)/Расчёт!H2</f>
        <v>16094.73076923077</v>
      </c>
      <c r="M94" s="130" t="s">
        <v>240</v>
      </c>
      <c r="N94" s="11">
        <f>L94*Расчёт!H2</f>
        <v>9656838.461538462</v>
      </c>
    </row>
    <row r="95" spans="1:14" x14ac:dyDescent="0.25">
      <c r="A95" s="12" t="s">
        <v>134</v>
      </c>
      <c r="B95" s="13"/>
      <c r="C95" s="88"/>
      <c r="D95" s="89"/>
      <c r="E95" s="93"/>
      <c r="F95" s="94"/>
      <c r="G95" s="103"/>
      <c r="H95" s="104"/>
      <c r="I95" s="98"/>
      <c r="J95" s="99"/>
      <c r="K95" s="10"/>
      <c r="L95" s="23"/>
      <c r="M95" s="133"/>
      <c r="N95" s="23"/>
    </row>
    <row r="96" spans="1:14" outlineLevel="1" x14ac:dyDescent="0.25">
      <c r="A96" s="14" t="s">
        <v>95</v>
      </c>
      <c r="B96" s="15" t="s">
        <v>0</v>
      </c>
      <c r="C96" s="88">
        <v>193050</v>
      </c>
      <c r="D96" s="89"/>
      <c r="E96" s="93">
        <v>222008</v>
      </c>
      <c r="F96" s="94">
        <v>0</v>
      </c>
      <c r="G96" s="103">
        <v>230888</v>
      </c>
      <c r="H96" s="104">
        <v>0</v>
      </c>
      <c r="I96" s="98">
        <v>305019</v>
      </c>
      <c r="J96" s="99">
        <v>0</v>
      </c>
      <c r="K96" s="10">
        <f t="shared" ref="K96:K147" si="5">(C96*D96+E96*F96+G96*H96+I96*J96)</f>
        <v>0</v>
      </c>
      <c r="L96" s="23"/>
      <c r="M96" s="130" t="s">
        <v>246</v>
      </c>
      <c r="N96" s="11">
        <f>K148</f>
        <v>0</v>
      </c>
    </row>
    <row r="97" spans="1:14" outlineLevel="1" x14ac:dyDescent="0.25">
      <c r="A97" s="17" t="s">
        <v>96</v>
      </c>
      <c r="B97" s="15" t="s">
        <v>0</v>
      </c>
      <c r="C97" s="88">
        <v>169884</v>
      </c>
      <c r="D97" s="89"/>
      <c r="E97" s="93">
        <v>195367</v>
      </c>
      <c r="F97" s="94">
        <v>0</v>
      </c>
      <c r="G97" s="103">
        <v>203181</v>
      </c>
      <c r="H97" s="104">
        <v>0</v>
      </c>
      <c r="I97" s="98">
        <v>268417</v>
      </c>
      <c r="J97" s="99">
        <v>0</v>
      </c>
      <c r="K97" s="10">
        <f t="shared" si="5"/>
        <v>0</v>
      </c>
      <c r="L97" s="23"/>
      <c r="M97" s="133"/>
      <c r="N97" s="23"/>
    </row>
    <row r="98" spans="1:14" outlineLevel="1" x14ac:dyDescent="0.25">
      <c r="A98" s="17" t="s">
        <v>97</v>
      </c>
      <c r="B98" s="15" t="s">
        <v>0</v>
      </c>
      <c r="C98" s="88">
        <v>183398</v>
      </c>
      <c r="D98" s="89"/>
      <c r="E98" s="93">
        <v>210907</v>
      </c>
      <c r="F98" s="94">
        <v>0</v>
      </c>
      <c r="G98" s="103">
        <v>219343</v>
      </c>
      <c r="H98" s="104">
        <v>0</v>
      </c>
      <c r="I98" s="98">
        <v>289768</v>
      </c>
      <c r="J98" s="99">
        <v>0</v>
      </c>
      <c r="K98" s="10">
        <f t="shared" si="5"/>
        <v>0</v>
      </c>
      <c r="L98" s="23"/>
      <c r="M98" s="133"/>
      <c r="N98" s="23"/>
    </row>
    <row r="99" spans="1:14" outlineLevel="1" x14ac:dyDescent="0.25">
      <c r="A99" s="17" t="s">
        <v>98</v>
      </c>
      <c r="B99" s="15" t="s">
        <v>0</v>
      </c>
      <c r="C99" s="88">
        <v>144788</v>
      </c>
      <c r="D99" s="89"/>
      <c r="E99" s="93">
        <v>166506</v>
      </c>
      <c r="F99" s="94">
        <v>0</v>
      </c>
      <c r="G99" s="103">
        <v>173166</v>
      </c>
      <c r="H99" s="104">
        <v>0</v>
      </c>
      <c r="I99" s="98">
        <v>228764</v>
      </c>
      <c r="J99" s="99">
        <v>0</v>
      </c>
      <c r="K99" s="10">
        <f t="shared" si="5"/>
        <v>0</v>
      </c>
      <c r="L99" s="23"/>
      <c r="M99" s="133"/>
      <c r="N99" s="23"/>
    </row>
    <row r="100" spans="1:14" outlineLevel="1" x14ac:dyDescent="0.25">
      <c r="A100" s="17" t="s">
        <v>99</v>
      </c>
      <c r="B100" s="15" t="s">
        <v>0</v>
      </c>
      <c r="C100" s="88">
        <v>164093</v>
      </c>
      <c r="D100" s="89"/>
      <c r="E100" s="93">
        <v>188706</v>
      </c>
      <c r="F100" s="94">
        <v>0</v>
      </c>
      <c r="G100" s="103">
        <v>196255</v>
      </c>
      <c r="H100" s="104">
        <v>0</v>
      </c>
      <c r="I100" s="98">
        <v>259266</v>
      </c>
      <c r="J100" s="99">
        <v>0</v>
      </c>
      <c r="K100" s="10">
        <f t="shared" si="5"/>
        <v>0</v>
      </c>
      <c r="L100" s="23"/>
      <c r="M100" s="133"/>
      <c r="N100" s="23"/>
    </row>
    <row r="101" spans="1:14" outlineLevel="1" x14ac:dyDescent="0.25">
      <c r="A101" s="17" t="s">
        <v>100</v>
      </c>
      <c r="B101" s="15" t="s">
        <v>0</v>
      </c>
      <c r="C101" s="88">
        <v>156371</v>
      </c>
      <c r="D101" s="89"/>
      <c r="E101" s="93">
        <v>179826</v>
      </c>
      <c r="F101" s="94">
        <v>0</v>
      </c>
      <c r="G101" s="103">
        <v>187019</v>
      </c>
      <c r="H101" s="104">
        <v>0</v>
      </c>
      <c r="I101" s="98">
        <v>247065</v>
      </c>
      <c r="J101" s="99">
        <v>0</v>
      </c>
      <c r="K101" s="10">
        <f t="shared" si="5"/>
        <v>0</v>
      </c>
      <c r="L101" s="23"/>
      <c r="M101" s="133"/>
      <c r="N101" s="23"/>
    </row>
    <row r="102" spans="1:14" outlineLevel="1" x14ac:dyDescent="0.25">
      <c r="A102" s="17" t="s">
        <v>101</v>
      </c>
      <c r="B102" s="15" t="s">
        <v>0</v>
      </c>
      <c r="C102" s="88">
        <v>138996</v>
      </c>
      <c r="D102" s="89"/>
      <c r="E102" s="93">
        <v>159845</v>
      </c>
      <c r="F102" s="94">
        <v>0</v>
      </c>
      <c r="G102" s="103">
        <v>166239</v>
      </c>
      <c r="H102" s="104">
        <v>0</v>
      </c>
      <c r="I102" s="98">
        <v>219614</v>
      </c>
      <c r="J102" s="99">
        <v>0</v>
      </c>
      <c r="K102" s="10">
        <f t="shared" si="5"/>
        <v>0</v>
      </c>
      <c r="L102" s="23"/>
      <c r="M102" s="133"/>
      <c r="N102" s="23"/>
    </row>
    <row r="103" spans="1:14" outlineLevel="1" x14ac:dyDescent="0.25">
      <c r="A103" s="17" t="s">
        <v>102</v>
      </c>
      <c r="B103" s="15" t="s">
        <v>0</v>
      </c>
      <c r="C103" s="88">
        <v>154440</v>
      </c>
      <c r="D103" s="89"/>
      <c r="E103" s="93">
        <v>177606</v>
      </c>
      <c r="F103" s="94">
        <v>0</v>
      </c>
      <c r="G103" s="103">
        <v>184710</v>
      </c>
      <c r="H103" s="104">
        <v>0</v>
      </c>
      <c r="I103" s="98">
        <v>244015</v>
      </c>
      <c r="J103" s="99">
        <v>0</v>
      </c>
      <c r="K103" s="10">
        <f t="shared" si="5"/>
        <v>0</v>
      </c>
      <c r="L103" s="11"/>
      <c r="M103" s="129"/>
      <c r="N103" s="16"/>
    </row>
    <row r="104" spans="1:14" outlineLevel="1" x14ac:dyDescent="0.25">
      <c r="A104" s="17" t="s">
        <v>144</v>
      </c>
      <c r="B104" s="15" t="s">
        <v>16</v>
      </c>
      <c r="C104" s="88">
        <v>3100</v>
      </c>
      <c r="D104" s="89"/>
      <c r="E104" s="93"/>
      <c r="F104" s="94"/>
      <c r="G104" s="103"/>
      <c r="H104" s="104"/>
      <c r="I104" s="98"/>
      <c r="J104" s="99"/>
      <c r="K104" s="10">
        <f t="shared" si="5"/>
        <v>0</v>
      </c>
      <c r="L104" s="11"/>
      <c r="M104" s="129"/>
      <c r="N104" s="16"/>
    </row>
    <row r="105" spans="1:14" outlineLevel="1" x14ac:dyDescent="0.25">
      <c r="A105" s="17" t="s">
        <v>145</v>
      </c>
      <c r="B105" s="15" t="s">
        <v>16</v>
      </c>
      <c r="C105" s="88">
        <v>3100</v>
      </c>
      <c r="D105" s="89"/>
      <c r="E105" s="93"/>
      <c r="F105" s="94"/>
      <c r="G105" s="103"/>
      <c r="H105" s="104"/>
      <c r="I105" s="98"/>
      <c r="J105" s="99"/>
      <c r="K105" s="10">
        <f t="shared" si="5"/>
        <v>0</v>
      </c>
      <c r="L105" s="11"/>
      <c r="M105" s="129"/>
      <c r="N105" s="16"/>
    </row>
    <row r="106" spans="1:14" outlineLevel="1" x14ac:dyDescent="0.25">
      <c r="A106" s="17" t="s">
        <v>146</v>
      </c>
      <c r="B106" s="15" t="s">
        <v>0</v>
      </c>
      <c r="C106" s="88">
        <v>48048</v>
      </c>
      <c r="D106" s="89"/>
      <c r="E106" s="93"/>
      <c r="F106" s="94"/>
      <c r="G106" s="103"/>
      <c r="H106" s="104"/>
      <c r="I106" s="98"/>
      <c r="J106" s="99"/>
      <c r="K106" s="10">
        <f t="shared" si="5"/>
        <v>0</v>
      </c>
      <c r="L106" s="11"/>
      <c r="M106" s="129"/>
      <c r="N106" s="16"/>
    </row>
    <row r="107" spans="1:14" outlineLevel="1" x14ac:dyDescent="0.25">
      <c r="A107" s="17" t="s">
        <v>147</v>
      </c>
      <c r="B107" s="15" t="s">
        <v>0</v>
      </c>
      <c r="C107" s="88">
        <v>36036</v>
      </c>
      <c r="D107" s="89"/>
      <c r="E107" s="93"/>
      <c r="F107" s="94"/>
      <c r="G107" s="103"/>
      <c r="H107" s="104"/>
      <c r="I107" s="98"/>
      <c r="J107" s="99"/>
      <c r="K107" s="10">
        <f t="shared" si="5"/>
        <v>0</v>
      </c>
      <c r="L107" s="11"/>
      <c r="M107" s="129"/>
      <c r="N107" s="16"/>
    </row>
    <row r="108" spans="1:14" x14ac:dyDescent="0.25">
      <c r="A108" s="12" t="s">
        <v>135</v>
      </c>
      <c r="B108" s="13"/>
      <c r="C108" s="88"/>
      <c r="D108" s="89"/>
      <c r="E108" s="93"/>
      <c r="F108" s="94"/>
      <c r="G108" s="103"/>
      <c r="H108" s="104"/>
      <c r="I108" s="98"/>
      <c r="J108" s="99"/>
      <c r="K108" s="10"/>
      <c r="L108" s="23"/>
      <c r="M108" s="133"/>
      <c r="N108" s="23"/>
    </row>
    <row r="109" spans="1:14" outlineLevel="1" x14ac:dyDescent="0.25">
      <c r="A109" s="14" t="s">
        <v>103</v>
      </c>
      <c r="B109" s="15" t="s">
        <v>0</v>
      </c>
      <c r="C109" s="88">
        <v>148500</v>
      </c>
      <c r="D109" s="89"/>
      <c r="E109" s="93">
        <v>170775</v>
      </c>
      <c r="F109" s="94">
        <v>0</v>
      </c>
      <c r="G109" s="103">
        <v>177606</v>
      </c>
      <c r="H109" s="104">
        <v>0</v>
      </c>
      <c r="I109" s="98">
        <v>234630</v>
      </c>
      <c r="J109" s="99">
        <v>0</v>
      </c>
      <c r="K109" s="10">
        <f t="shared" si="5"/>
        <v>0</v>
      </c>
      <c r="L109" s="23"/>
      <c r="M109" s="133"/>
      <c r="N109" s="23"/>
    </row>
    <row r="110" spans="1:14" outlineLevel="1" x14ac:dyDescent="0.25">
      <c r="A110" s="17" t="s">
        <v>104</v>
      </c>
      <c r="B110" s="15" t="s">
        <v>0</v>
      </c>
      <c r="C110" s="88">
        <v>130680</v>
      </c>
      <c r="D110" s="89"/>
      <c r="E110" s="93">
        <v>150282</v>
      </c>
      <c r="F110" s="94">
        <v>0</v>
      </c>
      <c r="G110" s="103">
        <v>156293</v>
      </c>
      <c r="H110" s="104">
        <v>0</v>
      </c>
      <c r="I110" s="98">
        <v>206474</v>
      </c>
      <c r="J110" s="99">
        <v>0</v>
      </c>
      <c r="K110" s="10">
        <f t="shared" si="5"/>
        <v>0</v>
      </c>
      <c r="L110" s="23"/>
      <c r="M110" s="133"/>
      <c r="N110" s="23"/>
    </row>
    <row r="111" spans="1:14" outlineLevel="1" x14ac:dyDescent="0.25">
      <c r="A111" s="17" t="s">
        <v>105</v>
      </c>
      <c r="B111" s="15" t="s">
        <v>0</v>
      </c>
      <c r="C111" s="88">
        <v>141075</v>
      </c>
      <c r="D111" s="89"/>
      <c r="E111" s="93">
        <v>162236</v>
      </c>
      <c r="F111" s="94">
        <v>0</v>
      </c>
      <c r="G111" s="103">
        <v>168726</v>
      </c>
      <c r="H111" s="104">
        <v>0</v>
      </c>
      <c r="I111" s="98">
        <v>222899</v>
      </c>
      <c r="J111" s="99">
        <v>0</v>
      </c>
      <c r="K111" s="10">
        <f t="shared" si="5"/>
        <v>0</v>
      </c>
      <c r="L111" s="23"/>
      <c r="M111" s="133"/>
      <c r="N111" s="23"/>
    </row>
    <row r="112" spans="1:14" outlineLevel="1" x14ac:dyDescent="0.25">
      <c r="A112" s="17" t="s">
        <v>106</v>
      </c>
      <c r="B112" s="15" t="s">
        <v>0</v>
      </c>
      <c r="C112" s="88">
        <v>111375</v>
      </c>
      <c r="D112" s="89"/>
      <c r="E112" s="93">
        <v>128081</v>
      </c>
      <c r="F112" s="94">
        <v>0</v>
      </c>
      <c r="G112" s="103">
        <v>133205</v>
      </c>
      <c r="H112" s="104">
        <v>0</v>
      </c>
      <c r="I112" s="98">
        <v>175973</v>
      </c>
      <c r="J112" s="99">
        <v>0</v>
      </c>
      <c r="K112" s="10">
        <f t="shared" si="5"/>
        <v>0</v>
      </c>
      <c r="L112" s="23"/>
      <c r="M112" s="133"/>
      <c r="N112" s="23"/>
    </row>
    <row r="113" spans="1:14" outlineLevel="1" x14ac:dyDescent="0.25">
      <c r="A113" s="17" t="s">
        <v>107</v>
      </c>
      <c r="B113" s="15" t="s">
        <v>0</v>
      </c>
      <c r="C113" s="88">
        <v>126225</v>
      </c>
      <c r="D113" s="89"/>
      <c r="E113" s="93">
        <v>145159</v>
      </c>
      <c r="F113" s="94">
        <v>0</v>
      </c>
      <c r="G113" s="103">
        <v>150965</v>
      </c>
      <c r="H113" s="104">
        <v>0</v>
      </c>
      <c r="I113" s="98">
        <v>199436</v>
      </c>
      <c r="J113" s="99">
        <v>0</v>
      </c>
      <c r="K113" s="10">
        <f t="shared" si="5"/>
        <v>0</v>
      </c>
      <c r="L113" s="23"/>
      <c r="M113" s="133"/>
      <c r="N113" s="23"/>
    </row>
    <row r="114" spans="1:14" outlineLevel="1" x14ac:dyDescent="0.25">
      <c r="A114" s="17" t="s">
        <v>108</v>
      </c>
      <c r="B114" s="15" t="s">
        <v>0</v>
      </c>
      <c r="C114" s="88">
        <v>120285</v>
      </c>
      <c r="D114" s="89"/>
      <c r="E114" s="93">
        <v>138328</v>
      </c>
      <c r="F114" s="94">
        <v>0</v>
      </c>
      <c r="G114" s="103">
        <v>143861</v>
      </c>
      <c r="H114" s="104">
        <v>0</v>
      </c>
      <c r="I114" s="98">
        <v>190050</v>
      </c>
      <c r="J114" s="99">
        <v>0</v>
      </c>
      <c r="K114" s="10">
        <f t="shared" si="5"/>
        <v>0</v>
      </c>
      <c r="L114" s="23"/>
      <c r="M114" s="133"/>
      <c r="N114" s="23"/>
    </row>
    <row r="115" spans="1:14" outlineLevel="1" x14ac:dyDescent="0.25">
      <c r="A115" s="17" t="s">
        <v>109</v>
      </c>
      <c r="B115" s="15" t="s">
        <v>0</v>
      </c>
      <c r="C115" s="88">
        <v>106920</v>
      </c>
      <c r="D115" s="89"/>
      <c r="E115" s="93">
        <v>122958</v>
      </c>
      <c r="F115" s="94">
        <v>0</v>
      </c>
      <c r="G115" s="103">
        <v>127876</v>
      </c>
      <c r="H115" s="104">
        <v>0</v>
      </c>
      <c r="I115" s="98">
        <v>168934</v>
      </c>
      <c r="J115" s="99">
        <v>0</v>
      </c>
      <c r="K115" s="10">
        <f t="shared" si="5"/>
        <v>0</v>
      </c>
      <c r="L115" s="23"/>
      <c r="M115" s="133"/>
      <c r="N115" s="23"/>
    </row>
    <row r="116" spans="1:14" outlineLevel="1" x14ac:dyDescent="0.25">
      <c r="A116" s="17" t="s">
        <v>110</v>
      </c>
      <c r="B116" s="15" t="s">
        <v>0</v>
      </c>
      <c r="C116" s="88">
        <v>118800</v>
      </c>
      <c r="D116" s="89"/>
      <c r="E116" s="93">
        <v>136620</v>
      </c>
      <c r="F116" s="94">
        <v>0</v>
      </c>
      <c r="G116" s="103">
        <v>142085</v>
      </c>
      <c r="H116" s="104">
        <v>0</v>
      </c>
      <c r="I116" s="98">
        <v>187704</v>
      </c>
      <c r="J116" s="99">
        <v>0</v>
      </c>
      <c r="K116" s="10">
        <f t="shared" si="5"/>
        <v>0</v>
      </c>
      <c r="L116" s="11"/>
      <c r="M116" s="129"/>
      <c r="N116" s="16"/>
    </row>
    <row r="117" spans="1:14" outlineLevel="1" x14ac:dyDescent="0.25">
      <c r="A117" s="17" t="s">
        <v>144</v>
      </c>
      <c r="B117" s="15" t="s">
        <v>16</v>
      </c>
      <c r="C117" s="88">
        <v>2800</v>
      </c>
      <c r="D117" s="89"/>
      <c r="E117" s="93"/>
      <c r="F117" s="94"/>
      <c r="G117" s="103"/>
      <c r="H117" s="104"/>
      <c r="I117" s="98"/>
      <c r="J117" s="99"/>
      <c r="K117" s="10">
        <f t="shared" ref="K117:K120" si="6">(C117*D117+E117*F117+G117*H117+I117*J117)</f>
        <v>0</v>
      </c>
      <c r="L117" s="11"/>
      <c r="M117" s="129"/>
      <c r="N117" s="16"/>
    </row>
    <row r="118" spans="1:14" outlineLevel="1" x14ac:dyDescent="0.25">
      <c r="A118" s="17" t="s">
        <v>145</v>
      </c>
      <c r="B118" s="15" t="s">
        <v>16</v>
      </c>
      <c r="C118" s="88">
        <v>2650</v>
      </c>
      <c r="D118" s="89"/>
      <c r="E118" s="93"/>
      <c r="F118" s="94"/>
      <c r="G118" s="103"/>
      <c r="H118" s="104"/>
      <c r="I118" s="98"/>
      <c r="J118" s="99"/>
      <c r="K118" s="10">
        <f t="shared" si="6"/>
        <v>0</v>
      </c>
      <c r="L118" s="11"/>
      <c r="M118" s="129"/>
      <c r="N118" s="16"/>
    </row>
    <row r="119" spans="1:14" outlineLevel="1" x14ac:dyDescent="0.25">
      <c r="A119" s="17" t="s">
        <v>146</v>
      </c>
      <c r="B119" s="15" t="s">
        <v>0</v>
      </c>
      <c r="C119" s="88">
        <v>36960</v>
      </c>
      <c r="D119" s="89"/>
      <c r="E119" s="93"/>
      <c r="F119" s="94"/>
      <c r="G119" s="103"/>
      <c r="H119" s="104"/>
      <c r="I119" s="98"/>
      <c r="J119" s="99"/>
      <c r="K119" s="10">
        <f t="shared" si="6"/>
        <v>0</v>
      </c>
      <c r="L119" s="11"/>
      <c r="M119" s="129"/>
      <c r="N119" s="16"/>
    </row>
    <row r="120" spans="1:14" outlineLevel="1" x14ac:dyDescent="0.25">
      <c r="A120" s="17" t="s">
        <v>147</v>
      </c>
      <c r="B120" s="15" t="s">
        <v>0</v>
      </c>
      <c r="C120" s="88">
        <v>27720</v>
      </c>
      <c r="D120" s="89"/>
      <c r="E120" s="93"/>
      <c r="F120" s="94"/>
      <c r="G120" s="103"/>
      <c r="H120" s="104"/>
      <c r="I120" s="98"/>
      <c r="J120" s="99"/>
      <c r="K120" s="10">
        <f t="shared" si="6"/>
        <v>0</v>
      </c>
      <c r="L120" s="11"/>
      <c r="M120" s="129"/>
      <c r="N120" s="16"/>
    </row>
    <row r="121" spans="1:14" x14ac:dyDescent="0.25">
      <c r="A121" s="12" t="s">
        <v>136</v>
      </c>
      <c r="B121" s="13"/>
      <c r="C121" s="88"/>
      <c r="D121" s="89"/>
      <c r="E121" s="93"/>
      <c r="F121" s="94"/>
      <c r="G121" s="103"/>
      <c r="H121" s="104"/>
      <c r="I121" s="98"/>
      <c r="J121" s="99"/>
      <c r="K121" s="10"/>
      <c r="L121" s="23"/>
      <c r="M121" s="133"/>
      <c r="N121" s="23"/>
    </row>
    <row r="122" spans="1:14" outlineLevel="1" x14ac:dyDescent="0.25">
      <c r="A122" s="14" t="s">
        <v>111</v>
      </c>
      <c r="B122" s="15" t="s">
        <v>0</v>
      </c>
      <c r="C122" s="88">
        <v>139050</v>
      </c>
      <c r="D122" s="89"/>
      <c r="E122" s="93">
        <v>159908</v>
      </c>
      <c r="F122" s="94">
        <v>0</v>
      </c>
      <c r="G122" s="103">
        <v>166304</v>
      </c>
      <c r="H122" s="104">
        <v>0</v>
      </c>
      <c r="I122" s="98">
        <v>219699</v>
      </c>
      <c r="J122" s="99">
        <v>0</v>
      </c>
      <c r="K122" s="10">
        <f t="shared" si="5"/>
        <v>0</v>
      </c>
      <c r="L122" s="23"/>
      <c r="M122" s="133"/>
      <c r="N122" s="23"/>
    </row>
    <row r="123" spans="1:14" outlineLevel="1" x14ac:dyDescent="0.25">
      <c r="A123" s="17" t="s">
        <v>112</v>
      </c>
      <c r="B123" s="15" t="s">
        <v>0</v>
      </c>
      <c r="C123" s="88">
        <v>122364</v>
      </c>
      <c r="D123" s="89"/>
      <c r="E123" s="93">
        <v>140719</v>
      </c>
      <c r="F123" s="94">
        <v>0</v>
      </c>
      <c r="G123" s="103">
        <v>146347</v>
      </c>
      <c r="H123" s="104">
        <v>0</v>
      </c>
      <c r="I123" s="98">
        <v>193335</v>
      </c>
      <c r="J123" s="99">
        <v>0</v>
      </c>
      <c r="K123" s="10">
        <f t="shared" si="5"/>
        <v>0</v>
      </c>
      <c r="L123" s="23"/>
      <c r="M123" s="133"/>
      <c r="N123" s="23"/>
    </row>
    <row r="124" spans="1:14" outlineLevel="1" x14ac:dyDescent="0.25">
      <c r="A124" s="17" t="s">
        <v>113</v>
      </c>
      <c r="B124" s="15" t="s">
        <v>0</v>
      </c>
      <c r="C124" s="88">
        <v>132098</v>
      </c>
      <c r="D124" s="89"/>
      <c r="E124" s="93">
        <v>151912</v>
      </c>
      <c r="F124" s="94">
        <v>0</v>
      </c>
      <c r="G124" s="103">
        <v>157989</v>
      </c>
      <c r="H124" s="104">
        <v>0</v>
      </c>
      <c r="I124" s="98">
        <v>208714</v>
      </c>
      <c r="J124" s="99">
        <v>0</v>
      </c>
      <c r="K124" s="10">
        <f t="shared" si="5"/>
        <v>0</v>
      </c>
      <c r="L124" s="23"/>
      <c r="M124" s="133"/>
      <c r="N124" s="23"/>
    </row>
    <row r="125" spans="1:14" outlineLevel="1" x14ac:dyDescent="0.25">
      <c r="A125" s="17" t="s">
        <v>114</v>
      </c>
      <c r="B125" s="15" t="s">
        <v>0</v>
      </c>
      <c r="C125" s="88">
        <v>104288</v>
      </c>
      <c r="D125" s="89"/>
      <c r="E125" s="93">
        <v>119931</v>
      </c>
      <c r="F125" s="94">
        <v>0</v>
      </c>
      <c r="G125" s="103">
        <v>124728</v>
      </c>
      <c r="H125" s="104">
        <v>0</v>
      </c>
      <c r="I125" s="98">
        <v>164774</v>
      </c>
      <c r="J125" s="99">
        <v>0</v>
      </c>
      <c r="K125" s="10">
        <f t="shared" si="5"/>
        <v>0</v>
      </c>
      <c r="L125" s="23"/>
      <c r="M125" s="133"/>
      <c r="N125" s="23"/>
    </row>
    <row r="126" spans="1:14" outlineLevel="1" x14ac:dyDescent="0.25">
      <c r="A126" s="17" t="s">
        <v>115</v>
      </c>
      <c r="B126" s="15" t="s">
        <v>0</v>
      </c>
      <c r="C126" s="88">
        <v>118193</v>
      </c>
      <c r="D126" s="89"/>
      <c r="E126" s="93">
        <v>135921</v>
      </c>
      <c r="F126" s="94">
        <v>0</v>
      </c>
      <c r="G126" s="103">
        <v>141358</v>
      </c>
      <c r="H126" s="104">
        <v>0</v>
      </c>
      <c r="I126" s="98">
        <v>186744</v>
      </c>
      <c r="J126" s="99">
        <v>0</v>
      </c>
      <c r="K126" s="10">
        <f t="shared" si="5"/>
        <v>0</v>
      </c>
      <c r="L126" s="23"/>
      <c r="M126" s="133"/>
      <c r="N126" s="23"/>
    </row>
    <row r="127" spans="1:14" outlineLevel="1" x14ac:dyDescent="0.25">
      <c r="A127" s="17" t="s">
        <v>116</v>
      </c>
      <c r="B127" s="15" t="s">
        <v>0</v>
      </c>
      <c r="C127" s="88">
        <v>112631</v>
      </c>
      <c r="D127" s="89"/>
      <c r="E127" s="93">
        <v>129525</v>
      </c>
      <c r="F127" s="94">
        <v>0</v>
      </c>
      <c r="G127" s="103">
        <v>134706</v>
      </c>
      <c r="H127" s="104">
        <v>0</v>
      </c>
      <c r="I127" s="98">
        <v>177956</v>
      </c>
      <c r="J127" s="99">
        <v>0</v>
      </c>
      <c r="K127" s="10">
        <f t="shared" si="5"/>
        <v>0</v>
      </c>
      <c r="L127" s="23"/>
      <c r="M127" s="133"/>
      <c r="N127" s="23"/>
    </row>
    <row r="128" spans="1:14" outlineLevel="1" x14ac:dyDescent="0.25">
      <c r="A128" s="17" t="s">
        <v>117</v>
      </c>
      <c r="B128" s="15" t="s">
        <v>0</v>
      </c>
      <c r="C128" s="88">
        <v>100116</v>
      </c>
      <c r="D128" s="89"/>
      <c r="E128" s="93">
        <v>115133</v>
      </c>
      <c r="F128" s="94">
        <v>0</v>
      </c>
      <c r="G128" s="103">
        <v>119739</v>
      </c>
      <c r="H128" s="104">
        <v>0</v>
      </c>
      <c r="I128" s="98">
        <v>158183</v>
      </c>
      <c r="J128" s="99">
        <v>0</v>
      </c>
      <c r="K128" s="10">
        <f t="shared" si="5"/>
        <v>0</v>
      </c>
      <c r="L128" s="23"/>
      <c r="M128" s="133"/>
      <c r="N128" s="23"/>
    </row>
    <row r="129" spans="1:14" outlineLevel="1" x14ac:dyDescent="0.25">
      <c r="A129" s="17" t="s">
        <v>118</v>
      </c>
      <c r="B129" s="15" t="s">
        <v>0</v>
      </c>
      <c r="C129" s="88">
        <v>111240</v>
      </c>
      <c r="D129" s="89"/>
      <c r="E129" s="93">
        <v>127926</v>
      </c>
      <c r="F129" s="94">
        <v>0</v>
      </c>
      <c r="G129" s="103">
        <v>133043</v>
      </c>
      <c r="H129" s="104">
        <v>0</v>
      </c>
      <c r="I129" s="98">
        <v>175759</v>
      </c>
      <c r="J129" s="99">
        <v>0</v>
      </c>
      <c r="K129" s="10">
        <f t="shared" si="5"/>
        <v>0</v>
      </c>
      <c r="L129" s="11"/>
      <c r="M129" s="129"/>
      <c r="N129" s="16"/>
    </row>
    <row r="130" spans="1:14" outlineLevel="1" x14ac:dyDescent="0.25">
      <c r="A130" s="17" t="s">
        <v>144</v>
      </c>
      <c r="B130" s="15" t="s">
        <v>16</v>
      </c>
      <c r="C130" s="88">
        <v>2800</v>
      </c>
      <c r="D130" s="89"/>
      <c r="E130" s="93"/>
      <c r="F130" s="94"/>
      <c r="G130" s="103"/>
      <c r="H130" s="104"/>
      <c r="I130" s="98"/>
      <c r="J130" s="99"/>
      <c r="K130" s="10">
        <f t="shared" si="5"/>
        <v>0</v>
      </c>
      <c r="L130" s="11"/>
      <c r="M130" s="129"/>
      <c r="N130" s="16"/>
    </row>
    <row r="131" spans="1:14" outlineLevel="1" x14ac:dyDescent="0.25">
      <c r="A131" s="17" t="s">
        <v>145</v>
      </c>
      <c r="B131" s="15" t="s">
        <v>16</v>
      </c>
      <c r="C131" s="88">
        <v>2800</v>
      </c>
      <c r="D131" s="89"/>
      <c r="E131" s="93"/>
      <c r="F131" s="94"/>
      <c r="G131" s="103"/>
      <c r="H131" s="104"/>
      <c r="I131" s="98"/>
      <c r="J131" s="99"/>
      <c r="K131" s="10">
        <f t="shared" si="5"/>
        <v>0</v>
      </c>
      <c r="L131" s="11"/>
      <c r="M131" s="129"/>
      <c r="N131" s="16"/>
    </row>
    <row r="132" spans="1:14" outlineLevel="1" x14ac:dyDescent="0.25">
      <c r="A132" s="17" t="s">
        <v>146</v>
      </c>
      <c r="B132" s="15" t="s">
        <v>0</v>
      </c>
      <c r="C132" s="88">
        <v>42504</v>
      </c>
      <c r="D132" s="89"/>
      <c r="E132" s="93"/>
      <c r="F132" s="94"/>
      <c r="G132" s="103"/>
      <c r="H132" s="104"/>
      <c r="I132" s="98"/>
      <c r="J132" s="99"/>
      <c r="K132" s="10">
        <f t="shared" si="5"/>
        <v>0</v>
      </c>
      <c r="L132" s="11"/>
      <c r="M132" s="129"/>
      <c r="N132" s="16"/>
    </row>
    <row r="133" spans="1:14" outlineLevel="1" x14ac:dyDescent="0.25">
      <c r="A133" s="17" t="s">
        <v>147</v>
      </c>
      <c r="B133" s="15" t="s">
        <v>0</v>
      </c>
      <c r="C133" s="88">
        <v>31878</v>
      </c>
      <c r="D133" s="89"/>
      <c r="E133" s="93"/>
      <c r="F133" s="94"/>
      <c r="G133" s="103"/>
      <c r="H133" s="104"/>
      <c r="I133" s="98"/>
      <c r="J133" s="99"/>
      <c r="K133" s="10">
        <f t="shared" si="5"/>
        <v>0</v>
      </c>
      <c r="L133" s="11"/>
      <c r="M133" s="129"/>
      <c r="N133" s="16"/>
    </row>
    <row r="134" spans="1:14" x14ac:dyDescent="0.25">
      <c r="A134" s="12" t="s">
        <v>137</v>
      </c>
      <c r="B134" s="13"/>
      <c r="C134" s="88"/>
      <c r="D134" s="89"/>
      <c r="E134" s="93"/>
      <c r="F134" s="94"/>
      <c r="G134" s="103"/>
      <c r="H134" s="104"/>
      <c r="I134" s="98"/>
      <c r="J134" s="99"/>
      <c r="K134" s="10"/>
      <c r="L134" s="23"/>
      <c r="M134" s="133"/>
      <c r="N134" s="23"/>
    </row>
    <row r="135" spans="1:14" outlineLevel="1" x14ac:dyDescent="0.25">
      <c r="A135" s="14" t="s">
        <v>119</v>
      </c>
      <c r="B135" s="15" t="s">
        <v>0</v>
      </c>
      <c r="C135" s="88">
        <v>215325</v>
      </c>
      <c r="D135" s="89"/>
      <c r="E135" s="93">
        <v>247624</v>
      </c>
      <c r="F135" s="94">
        <v>0</v>
      </c>
      <c r="G135" s="103">
        <v>257529</v>
      </c>
      <c r="H135" s="104">
        <v>0</v>
      </c>
      <c r="I135" s="98">
        <v>340214</v>
      </c>
      <c r="J135" s="99">
        <v>0</v>
      </c>
      <c r="K135" s="10">
        <f t="shared" si="5"/>
        <v>0</v>
      </c>
      <c r="L135" s="23"/>
      <c r="M135" s="133"/>
      <c r="N135" s="23"/>
    </row>
    <row r="136" spans="1:14" outlineLevel="1" x14ac:dyDescent="0.25">
      <c r="A136" s="17" t="s">
        <v>120</v>
      </c>
      <c r="B136" s="15" t="s">
        <v>0</v>
      </c>
      <c r="C136" s="88">
        <v>189486</v>
      </c>
      <c r="D136" s="89"/>
      <c r="E136" s="93">
        <v>217909</v>
      </c>
      <c r="F136" s="94">
        <v>0</v>
      </c>
      <c r="G136" s="103">
        <v>226625</v>
      </c>
      <c r="H136" s="104">
        <v>0</v>
      </c>
      <c r="I136" s="98">
        <v>299388</v>
      </c>
      <c r="J136" s="99">
        <v>0</v>
      </c>
      <c r="K136" s="10">
        <f t="shared" si="5"/>
        <v>0</v>
      </c>
      <c r="L136" s="23"/>
      <c r="M136" s="133"/>
      <c r="N136" s="23"/>
    </row>
    <row r="137" spans="1:14" outlineLevel="1" x14ac:dyDescent="0.25">
      <c r="A137" s="17" t="s">
        <v>121</v>
      </c>
      <c r="B137" s="15" t="s">
        <v>0</v>
      </c>
      <c r="C137" s="88">
        <v>204559</v>
      </c>
      <c r="D137" s="89"/>
      <c r="E137" s="93">
        <v>235243</v>
      </c>
      <c r="F137" s="94">
        <v>0</v>
      </c>
      <c r="G137" s="103">
        <v>244652</v>
      </c>
      <c r="H137" s="104">
        <v>0</v>
      </c>
      <c r="I137" s="98">
        <v>323203</v>
      </c>
      <c r="J137" s="99">
        <v>0</v>
      </c>
      <c r="K137" s="10">
        <f t="shared" si="5"/>
        <v>0</v>
      </c>
      <c r="L137" s="23"/>
      <c r="M137" s="133"/>
      <c r="N137" s="23"/>
    </row>
    <row r="138" spans="1:14" outlineLevel="1" x14ac:dyDescent="0.25">
      <c r="A138" s="17" t="s">
        <v>122</v>
      </c>
      <c r="B138" s="15" t="s">
        <v>0</v>
      </c>
      <c r="C138" s="88">
        <v>161494</v>
      </c>
      <c r="D138" s="89"/>
      <c r="E138" s="93">
        <v>185718</v>
      </c>
      <c r="F138" s="94">
        <v>0</v>
      </c>
      <c r="G138" s="103">
        <v>193147</v>
      </c>
      <c r="H138" s="104">
        <v>0</v>
      </c>
      <c r="I138" s="98">
        <v>255160</v>
      </c>
      <c r="J138" s="99">
        <v>0</v>
      </c>
      <c r="K138" s="10">
        <f t="shared" si="5"/>
        <v>0</v>
      </c>
      <c r="L138" s="23"/>
      <c r="M138" s="133"/>
      <c r="N138" s="23"/>
    </row>
    <row r="139" spans="1:14" outlineLevel="1" x14ac:dyDescent="0.25">
      <c r="A139" s="17" t="s">
        <v>123</v>
      </c>
      <c r="B139" s="15" t="s">
        <v>0</v>
      </c>
      <c r="C139" s="88">
        <v>183026</v>
      </c>
      <c r="D139" s="89"/>
      <c r="E139" s="93">
        <v>210480</v>
      </c>
      <c r="F139" s="94">
        <v>0</v>
      </c>
      <c r="G139" s="103">
        <v>218899</v>
      </c>
      <c r="H139" s="104">
        <v>0</v>
      </c>
      <c r="I139" s="98">
        <v>289181</v>
      </c>
      <c r="J139" s="99">
        <v>0</v>
      </c>
      <c r="K139" s="10">
        <f t="shared" si="5"/>
        <v>0</v>
      </c>
      <c r="L139" s="23"/>
      <c r="M139" s="133"/>
      <c r="N139" s="23"/>
    </row>
    <row r="140" spans="1:14" outlineLevel="1" x14ac:dyDescent="0.25">
      <c r="A140" s="17" t="s">
        <v>124</v>
      </c>
      <c r="B140" s="15" t="s">
        <v>0</v>
      </c>
      <c r="C140" s="88">
        <v>174413</v>
      </c>
      <c r="D140" s="89"/>
      <c r="E140" s="93">
        <v>200575</v>
      </c>
      <c r="F140" s="94">
        <v>0</v>
      </c>
      <c r="G140" s="103">
        <v>208598</v>
      </c>
      <c r="H140" s="104">
        <v>0</v>
      </c>
      <c r="I140" s="98">
        <v>275573</v>
      </c>
      <c r="J140" s="99">
        <v>0</v>
      </c>
      <c r="K140" s="10">
        <f t="shared" si="5"/>
        <v>0</v>
      </c>
      <c r="L140" s="23"/>
      <c r="M140" s="133"/>
      <c r="N140" s="23"/>
    </row>
    <row r="141" spans="1:14" outlineLevel="1" x14ac:dyDescent="0.25">
      <c r="A141" s="17" t="s">
        <v>125</v>
      </c>
      <c r="B141" s="15" t="s">
        <v>0</v>
      </c>
      <c r="C141" s="88">
        <v>155034</v>
      </c>
      <c r="D141" s="89"/>
      <c r="E141" s="93">
        <v>178289</v>
      </c>
      <c r="F141" s="94">
        <v>0</v>
      </c>
      <c r="G141" s="103">
        <v>185421</v>
      </c>
      <c r="H141" s="104">
        <v>0</v>
      </c>
      <c r="I141" s="98">
        <v>244954</v>
      </c>
      <c r="J141" s="99">
        <v>0</v>
      </c>
      <c r="K141" s="10">
        <f t="shared" si="5"/>
        <v>0</v>
      </c>
      <c r="L141" s="23"/>
      <c r="M141" s="133"/>
      <c r="N141" s="23"/>
    </row>
    <row r="142" spans="1:14" outlineLevel="1" x14ac:dyDescent="0.25">
      <c r="A142" s="17" t="s">
        <v>126</v>
      </c>
      <c r="B142" s="15" t="s">
        <v>0</v>
      </c>
      <c r="C142" s="88">
        <v>172260</v>
      </c>
      <c r="D142" s="89"/>
      <c r="E142" s="93">
        <v>198099</v>
      </c>
      <c r="F142" s="94">
        <v>0</v>
      </c>
      <c r="G142" s="103">
        <v>206023</v>
      </c>
      <c r="H142" s="104">
        <v>0</v>
      </c>
      <c r="I142" s="98">
        <v>272171</v>
      </c>
      <c r="J142" s="99">
        <v>0</v>
      </c>
      <c r="K142" s="10">
        <f t="shared" si="5"/>
        <v>0</v>
      </c>
      <c r="L142" s="11"/>
      <c r="M142" s="129"/>
      <c r="N142" s="16"/>
    </row>
    <row r="143" spans="1:14" outlineLevel="1" x14ac:dyDescent="0.25">
      <c r="A143" s="17" t="s">
        <v>144</v>
      </c>
      <c r="B143" s="15" t="s">
        <v>16</v>
      </c>
      <c r="C143" s="88">
        <v>3250</v>
      </c>
      <c r="D143" s="89"/>
      <c r="E143" s="93"/>
      <c r="F143" s="94"/>
      <c r="G143" s="103"/>
      <c r="H143" s="104"/>
      <c r="I143" s="98"/>
      <c r="J143" s="99"/>
      <c r="K143" s="10">
        <f>(C143*D143+E143*F143+G143*H143+I143*J143)</f>
        <v>0</v>
      </c>
      <c r="L143" s="9"/>
      <c r="M143" s="129"/>
      <c r="N143" s="16"/>
    </row>
    <row r="144" spans="1:14" outlineLevel="1" x14ac:dyDescent="0.25">
      <c r="A144" s="17" t="s">
        <v>145</v>
      </c>
      <c r="B144" s="15" t="s">
        <v>16</v>
      </c>
      <c r="C144" s="88">
        <v>3250</v>
      </c>
      <c r="D144" s="89"/>
      <c r="E144" s="93"/>
      <c r="F144" s="94"/>
      <c r="G144" s="103"/>
      <c r="H144" s="104"/>
      <c r="I144" s="98"/>
      <c r="J144" s="99"/>
      <c r="K144" s="10">
        <f>(C144*D144+E144*F144+G144*H144+I144*J144)</f>
        <v>0</v>
      </c>
      <c r="L144" s="9"/>
      <c r="M144" s="129"/>
      <c r="N144" s="16"/>
    </row>
    <row r="145" spans="1:14" outlineLevel="1" x14ac:dyDescent="0.25">
      <c r="A145" s="17" t="s">
        <v>146</v>
      </c>
      <c r="B145" s="15" t="s">
        <v>0</v>
      </c>
      <c r="C145" s="88">
        <v>53592</v>
      </c>
      <c r="D145" s="89"/>
      <c r="E145" s="93"/>
      <c r="F145" s="94"/>
      <c r="G145" s="103"/>
      <c r="H145" s="104"/>
      <c r="I145" s="98"/>
      <c r="J145" s="99"/>
      <c r="K145" s="10">
        <f>(C145*D145+E145*F145+G145*H145+I145*J145)</f>
        <v>0</v>
      </c>
      <c r="L145" s="9"/>
      <c r="M145" s="129"/>
      <c r="N145" s="16"/>
    </row>
    <row r="146" spans="1:14" outlineLevel="1" x14ac:dyDescent="0.25">
      <c r="A146" s="17" t="s">
        <v>147</v>
      </c>
      <c r="B146" s="15" t="s">
        <v>0</v>
      </c>
      <c r="C146" s="88">
        <v>40194</v>
      </c>
      <c r="D146" s="89"/>
      <c r="E146" s="93"/>
      <c r="F146" s="94"/>
      <c r="G146" s="103"/>
      <c r="H146" s="104"/>
      <c r="I146" s="98"/>
      <c r="J146" s="99"/>
      <c r="K146" s="10">
        <f>(C146*D146+E146*F146+G146*H146+I146*J146)</f>
        <v>0</v>
      </c>
      <c r="L146" s="9"/>
      <c r="M146" s="129"/>
      <c r="N146" s="16"/>
    </row>
    <row r="147" spans="1:14" x14ac:dyDescent="0.25">
      <c r="A147" s="16"/>
      <c r="B147" s="16"/>
      <c r="C147" s="91"/>
      <c r="D147" s="89"/>
      <c r="E147" s="96"/>
      <c r="F147" s="94">
        <v>0</v>
      </c>
      <c r="G147" s="106"/>
      <c r="H147" s="104">
        <v>0</v>
      </c>
      <c r="I147" s="101"/>
      <c r="J147" s="99">
        <v>0</v>
      </c>
      <c r="K147" s="10">
        <f t="shared" si="5"/>
        <v>0</v>
      </c>
      <c r="L147" s="9"/>
      <c r="M147" s="129"/>
      <c r="N147" s="16"/>
    </row>
    <row r="148" spans="1:14" x14ac:dyDescent="0.25">
      <c r="A148" s="107"/>
      <c r="B148" s="107"/>
      <c r="C148" s="107"/>
      <c r="D148" s="108"/>
      <c r="E148" s="107"/>
      <c r="F148" s="108"/>
      <c r="G148" s="107"/>
      <c r="H148" s="108"/>
      <c r="I148" s="107"/>
      <c r="J148" s="108"/>
      <c r="K148" s="107">
        <f>SUM(K2:K147)</f>
        <v>0</v>
      </c>
      <c r="L148" s="109"/>
      <c r="M148" s="131"/>
      <c r="N148" s="107"/>
    </row>
  </sheetData>
  <sheetProtection formatCells="0" formatColumns="0" formatRows="0" insertColumns="0" insertRows="0" insertHyperlinks="0" deleteColumns="0" deleteRows="0" sort="0" autoFilter="0" pivotTables="0"/>
  <customSheetViews>
    <customSheetView guid="{29263BE8-5F92-4B88-9012-AAC435C2C762}">
      <selection activeCell="A11" sqref="A11"/>
      <pageMargins left="0.7" right="0.7" top="0.75" bottom="0.75" header="0.3" footer="0.3"/>
      <pageSetup paperSize="9" orientation="portrait" verticalDpi="0" r:id="rId1"/>
    </customSheetView>
  </customSheetViews>
  <pageMargins left="0.7" right="0.7" top="0.75" bottom="0.75" header="0.3" footer="0.3"/>
  <pageSetup paperSize="9" orientation="portrait" verticalDpi="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dimension ref="A1:E35"/>
  <sheetViews>
    <sheetView workbookViewId="0"/>
  </sheetViews>
  <sheetFormatPr defaultRowHeight="15" outlineLevelRow="1" x14ac:dyDescent="0.25"/>
  <cols>
    <col min="1" max="1" width="42.42578125" customWidth="1"/>
    <col min="3" max="3" width="13.140625" customWidth="1"/>
    <col min="4" max="4" width="16" customWidth="1"/>
    <col min="5" max="5" width="17.85546875" customWidth="1"/>
  </cols>
  <sheetData>
    <row r="1" spans="1:5" ht="23.25" customHeight="1" x14ac:dyDescent="0.25">
      <c r="A1" s="82"/>
    </row>
    <row r="2" spans="1:5" ht="15.75" x14ac:dyDescent="0.25">
      <c r="A2" s="18" t="s">
        <v>264</v>
      </c>
      <c r="B2" s="145" t="s">
        <v>16</v>
      </c>
      <c r="C2" s="146">
        <f>Расчёт!H2</f>
        <v>600</v>
      </c>
      <c r="D2" s="147">
        <f>1913.49/Расчёт!H29</f>
        <v>1913.49</v>
      </c>
      <c r="E2" s="148">
        <f>C2*D2</f>
        <v>1148094</v>
      </c>
    </row>
    <row r="3" spans="1:5" ht="15.75" x14ac:dyDescent="0.25">
      <c r="A3" s="18" t="s">
        <v>265</v>
      </c>
      <c r="B3" s="145" t="str">
        <f>B2</f>
        <v>м2</v>
      </c>
      <c r="C3" s="146">
        <f>C2</f>
        <v>600</v>
      </c>
      <c r="D3" s="147">
        <f>E3/C3</f>
        <v>1429.1063999999999</v>
      </c>
      <c r="E3" s="148">
        <f>(E5+E6+E7+E8+E13+E15+E17+E18)/Расчёт!H29</f>
        <v>857463.84</v>
      </c>
    </row>
    <row r="4" spans="1:5" ht="22.5" customHeight="1" x14ac:dyDescent="0.25">
      <c r="A4" s="110" t="s">
        <v>246</v>
      </c>
      <c r="B4" s="111" t="s">
        <v>16</v>
      </c>
      <c r="C4" s="112">
        <f>C2</f>
        <v>600</v>
      </c>
      <c r="D4" s="113">
        <f>E4/C4</f>
        <v>0</v>
      </c>
      <c r="E4" s="113">
        <f>E35</f>
        <v>0</v>
      </c>
    </row>
    <row r="5" spans="1:5" hidden="1" outlineLevel="1" x14ac:dyDescent="0.25">
      <c r="A5" s="135" t="s">
        <v>250</v>
      </c>
      <c r="B5" s="136" t="str">
        <f>VLOOKUP(A5,[3]Кровля!Прайс,2,FALSE)</f>
        <v>тн</v>
      </c>
      <c r="C5" s="143">
        <f>0.015*Расчёт!H2</f>
        <v>9</v>
      </c>
      <c r="D5" s="138">
        <v>42000</v>
      </c>
      <c r="E5" s="134">
        <f>C5*D5</f>
        <v>378000</v>
      </c>
    </row>
    <row r="6" spans="1:5" hidden="1" outlineLevel="1" x14ac:dyDescent="0.25">
      <c r="A6" s="135" t="s">
        <v>251</v>
      </c>
      <c r="B6" s="136" t="str">
        <f>VLOOKUP(A6,[3]Кровля!Прайс,2,FALSE)</f>
        <v>м2</v>
      </c>
      <c r="C6" s="143">
        <f>1.2*Расчёт!H2</f>
        <v>720</v>
      </c>
      <c r="D6" s="138">
        <v>370</v>
      </c>
      <c r="E6" s="134">
        <f t="shared" ref="E6:E18" si="0">C6*D6</f>
        <v>266400</v>
      </c>
    </row>
    <row r="7" spans="1:5" hidden="1" outlineLevel="1" x14ac:dyDescent="0.25">
      <c r="A7" s="135" t="s">
        <v>261</v>
      </c>
      <c r="B7" s="136" t="str">
        <f>VLOOKUP(A7,[3]Кровля!Прайс,2,FALSE)</f>
        <v>м3</v>
      </c>
      <c r="C7" s="143">
        <f>C6*0.04/4</f>
        <v>7.2</v>
      </c>
      <c r="D7" s="138">
        <v>6500</v>
      </c>
      <c r="E7" s="134">
        <f t="shared" si="0"/>
        <v>46800</v>
      </c>
    </row>
    <row r="8" spans="1:5" ht="30" hidden="1" outlineLevel="1" x14ac:dyDescent="0.25">
      <c r="A8" s="135" t="s">
        <v>262</v>
      </c>
      <c r="B8" s="136" t="s">
        <v>253</v>
      </c>
      <c r="C8" s="143">
        <f>0.25*Расчёт!H2</f>
        <v>150</v>
      </c>
      <c r="D8" s="138">
        <v>650</v>
      </c>
      <c r="E8" s="134">
        <f t="shared" si="0"/>
        <v>97500</v>
      </c>
    </row>
    <row r="9" spans="1:5" hidden="1" outlineLevel="1" x14ac:dyDescent="0.25">
      <c r="A9" s="135" t="s">
        <v>249</v>
      </c>
      <c r="B9" s="136" t="str">
        <f>VLOOKUP(A9,[3]Кровля!Прайс,2,FALSE)</f>
        <v>тн</v>
      </c>
      <c r="C9" s="143">
        <f>C5</f>
        <v>9</v>
      </c>
      <c r="D9" s="138">
        <v>7000</v>
      </c>
      <c r="E9" s="134">
        <f t="shared" si="0"/>
        <v>63000</v>
      </c>
    </row>
    <row r="10" spans="1:5" hidden="1" outlineLevel="1" x14ac:dyDescent="0.25">
      <c r="A10" s="135" t="s">
        <v>263</v>
      </c>
      <c r="B10" s="136" t="str">
        <f>VLOOKUP(A10,[3]Кровля!Прайс,2,FALSE)</f>
        <v>м2</v>
      </c>
      <c r="C10" s="143">
        <f>C6</f>
        <v>720</v>
      </c>
      <c r="D10" s="138">
        <v>250</v>
      </c>
      <c r="E10" s="134">
        <f t="shared" si="0"/>
        <v>180000</v>
      </c>
    </row>
    <row r="11" spans="1:5" hidden="1" outlineLevel="1" x14ac:dyDescent="0.25">
      <c r="A11" s="135" t="s">
        <v>252</v>
      </c>
      <c r="B11" s="136" t="str">
        <f>VLOOKUP(A11,[3]Кровля!Прайс,2,FALSE)</f>
        <v>м</v>
      </c>
      <c r="C11" s="143">
        <f>C8</f>
        <v>150</v>
      </c>
      <c r="D11" s="138">
        <f>D8*40%</f>
        <v>260</v>
      </c>
      <c r="E11" s="134">
        <f t="shared" si="0"/>
        <v>39000</v>
      </c>
    </row>
    <row r="12" spans="1:5" hidden="1" outlineLevel="1" x14ac:dyDescent="0.25">
      <c r="A12" s="135" t="s">
        <v>254</v>
      </c>
      <c r="B12" s="136" t="str">
        <f>VLOOKUP(A12,[1]Кровля!Прайс,2,FALSE)</f>
        <v>шт</v>
      </c>
      <c r="C12" s="144">
        <f>0.02*Расчёт!H2</f>
        <v>12</v>
      </c>
      <c r="D12" s="138">
        <v>250</v>
      </c>
      <c r="E12" s="134">
        <f t="shared" si="0"/>
        <v>3000</v>
      </c>
    </row>
    <row r="13" spans="1:5" hidden="1" outlineLevel="1" x14ac:dyDescent="0.25">
      <c r="A13" s="135" t="s">
        <v>255</v>
      </c>
      <c r="B13" s="136" t="str">
        <f>VLOOKUP(A13,[1]Кровля!Прайс,2,FALSE)</f>
        <v>шт</v>
      </c>
      <c r="C13" s="144">
        <f>C12</f>
        <v>12</v>
      </c>
      <c r="D13" s="138">
        <v>360</v>
      </c>
      <c r="E13" s="134">
        <f t="shared" si="0"/>
        <v>4320</v>
      </c>
    </row>
    <row r="14" spans="1:5" hidden="1" outlineLevel="1" x14ac:dyDescent="0.25">
      <c r="A14" s="135" t="s">
        <v>256</v>
      </c>
      <c r="B14" s="136" t="str">
        <f>VLOOKUP(A14,[1]Кровля!Прайс,2,FALSE)</f>
        <v>м</v>
      </c>
      <c r="C14" s="137">
        <f>0.023*Расчёт!H2</f>
        <v>13.799999999999999</v>
      </c>
      <c r="D14" s="138">
        <v>120</v>
      </c>
      <c r="E14" s="134">
        <f t="shared" si="0"/>
        <v>1655.9999999999998</v>
      </c>
    </row>
    <row r="15" spans="1:5" hidden="1" outlineLevel="1" x14ac:dyDescent="0.25">
      <c r="A15" s="135" t="s">
        <v>257</v>
      </c>
      <c r="B15" s="136" t="s">
        <v>16</v>
      </c>
      <c r="C15" s="137">
        <f>C14*0.4</f>
        <v>5.52</v>
      </c>
      <c r="D15" s="138">
        <v>480</v>
      </c>
      <c r="E15" s="134">
        <f t="shared" si="0"/>
        <v>2649.6</v>
      </c>
    </row>
    <row r="16" spans="1:5" hidden="1" outlineLevel="1" x14ac:dyDescent="0.25">
      <c r="A16" s="135" t="s">
        <v>258</v>
      </c>
      <c r="B16" s="136" t="str">
        <f>VLOOKUP(A16,[1]Кровля!Прайс,2,FALSE)</f>
        <v>м2</v>
      </c>
      <c r="C16" s="137">
        <f>C14*2*0.8</f>
        <v>22.08</v>
      </c>
      <c r="D16" s="138">
        <v>180</v>
      </c>
      <c r="E16" s="134">
        <f t="shared" si="0"/>
        <v>3974.3999999999996</v>
      </c>
    </row>
    <row r="17" spans="1:5" hidden="1" outlineLevel="1" x14ac:dyDescent="0.25">
      <c r="A17" s="135" t="s">
        <v>259</v>
      </c>
      <c r="B17" s="136" t="str">
        <f>VLOOKUP(A17,[1]Кровля!Прайс,2,FALSE)</f>
        <v>м2</v>
      </c>
      <c r="C17" s="137">
        <f>C16</f>
        <v>22.08</v>
      </c>
      <c r="D17" s="138">
        <v>353</v>
      </c>
      <c r="E17" s="134">
        <f t="shared" si="0"/>
        <v>7794.24</v>
      </c>
    </row>
    <row r="18" spans="1:5" hidden="1" outlineLevel="1" x14ac:dyDescent="0.25">
      <c r="A18" s="135" t="s">
        <v>260</v>
      </c>
      <c r="B18" s="136" t="str">
        <f>VLOOKUP(A18,[1]Кровля!Прайс,2,FALSE)</f>
        <v>компл</v>
      </c>
      <c r="C18" s="143">
        <f>C6</f>
        <v>720</v>
      </c>
      <c r="D18" s="138">
        <v>75</v>
      </c>
      <c r="E18" s="134">
        <f t="shared" si="0"/>
        <v>54000</v>
      </c>
    </row>
    <row r="19" spans="1:5" hidden="1" outlineLevel="1" x14ac:dyDescent="0.25">
      <c r="A19" s="139" t="s">
        <v>15</v>
      </c>
      <c r="B19" s="140"/>
      <c r="C19" s="140"/>
      <c r="D19" s="141"/>
      <c r="E19" s="142">
        <f>SUM(E5:E18)</f>
        <v>1148094.24</v>
      </c>
    </row>
    <row r="20" spans="1:5" hidden="1" outlineLevel="1" x14ac:dyDescent="0.25">
      <c r="A20" s="139"/>
      <c r="B20" s="140"/>
      <c r="C20" s="140"/>
      <c r="D20" s="141"/>
      <c r="E20" s="142"/>
    </row>
    <row r="21" spans="1:5" collapsed="1" x14ac:dyDescent="0.25">
      <c r="A21" s="135" t="s">
        <v>250</v>
      </c>
      <c r="B21" s="136" t="str">
        <f>VLOOKUP(A21,[3]Кровля!Прайс,2,FALSE)</f>
        <v>тн</v>
      </c>
      <c r="C21" s="149">
        <v>0</v>
      </c>
      <c r="D21" s="138">
        <v>42000</v>
      </c>
      <c r="E21" s="134">
        <f>C21*D21</f>
        <v>0</v>
      </c>
    </row>
    <row r="22" spans="1:5" x14ac:dyDescent="0.25">
      <c r="A22" s="135" t="s">
        <v>251</v>
      </c>
      <c r="B22" s="136" t="str">
        <f>VLOOKUP(A22,[3]Кровля!Прайс,2,FALSE)</f>
        <v>м2</v>
      </c>
      <c r="C22" s="149">
        <v>0</v>
      </c>
      <c r="D22" s="138">
        <v>370</v>
      </c>
      <c r="E22" s="134">
        <f t="shared" ref="E22:E34" si="1">C22*D22</f>
        <v>0</v>
      </c>
    </row>
    <row r="23" spans="1:5" x14ac:dyDescent="0.25">
      <c r="A23" s="135" t="s">
        <v>261</v>
      </c>
      <c r="B23" s="136" t="str">
        <f>VLOOKUP(A23,[3]Кровля!Прайс,2,FALSE)</f>
        <v>м3</v>
      </c>
      <c r="C23" s="149">
        <v>0</v>
      </c>
      <c r="D23" s="138">
        <v>6500</v>
      </c>
      <c r="E23" s="134">
        <f t="shared" si="1"/>
        <v>0</v>
      </c>
    </row>
    <row r="24" spans="1:5" ht="30" x14ac:dyDescent="0.25">
      <c r="A24" s="135" t="s">
        <v>262</v>
      </c>
      <c r="B24" s="136" t="s">
        <v>253</v>
      </c>
      <c r="C24" s="149">
        <v>0</v>
      </c>
      <c r="D24" s="138">
        <v>650</v>
      </c>
      <c r="E24" s="134">
        <f t="shared" si="1"/>
        <v>0</v>
      </c>
    </row>
    <row r="25" spans="1:5" x14ac:dyDescent="0.25">
      <c r="A25" s="135" t="s">
        <v>249</v>
      </c>
      <c r="B25" s="136" t="str">
        <f>VLOOKUP(A25,[3]Кровля!Прайс,2,FALSE)</f>
        <v>тн</v>
      </c>
      <c r="C25" s="149">
        <v>0</v>
      </c>
      <c r="D25" s="138">
        <v>7000</v>
      </c>
      <c r="E25" s="134">
        <f t="shared" si="1"/>
        <v>0</v>
      </c>
    </row>
    <row r="26" spans="1:5" x14ac:dyDescent="0.25">
      <c r="A26" s="135" t="s">
        <v>263</v>
      </c>
      <c r="B26" s="136" t="str">
        <f>VLOOKUP(A26,[3]Кровля!Прайс,2,FALSE)</f>
        <v>м2</v>
      </c>
      <c r="C26" s="149">
        <v>0</v>
      </c>
      <c r="D26" s="138">
        <v>250</v>
      </c>
      <c r="E26" s="134">
        <f t="shared" si="1"/>
        <v>0</v>
      </c>
    </row>
    <row r="27" spans="1:5" x14ac:dyDescent="0.25">
      <c r="A27" s="135" t="s">
        <v>252</v>
      </c>
      <c r="B27" s="136" t="str">
        <f>VLOOKUP(A27,[3]Кровля!Прайс,2,FALSE)</f>
        <v>м</v>
      </c>
      <c r="C27" s="149">
        <v>0</v>
      </c>
      <c r="D27" s="138">
        <f>D24*40%</f>
        <v>260</v>
      </c>
      <c r="E27" s="134">
        <f t="shared" si="1"/>
        <v>0</v>
      </c>
    </row>
    <row r="28" spans="1:5" x14ac:dyDescent="0.25">
      <c r="A28" s="135" t="s">
        <v>254</v>
      </c>
      <c r="B28" s="136" t="str">
        <f>VLOOKUP(A28,[1]Кровля!Прайс,2,FALSE)</f>
        <v>шт</v>
      </c>
      <c r="C28" s="149">
        <v>0</v>
      </c>
      <c r="D28" s="138">
        <v>250</v>
      </c>
      <c r="E28" s="134">
        <f t="shared" si="1"/>
        <v>0</v>
      </c>
    </row>
    <row r="29" spans="1:5" x14ac:dyDescent="0.25">
      <c r="A29" s="135" t="s">
        <v>255</v>
      </c>
      <c r="B29" s="136" t="str">
        <f>VLOOKUP(A29,[1]Кровля!Прайс,2,FALSE)</f>
        <v>шт</v>
      </c>
      <c r="C29" s="149">
        <v>0</v>
      </c>
      <c r="D29" s="138">
        <v>360</v>
      </c>
      <c r="E29" s="134">
        <f t="shared" si="1"/>
        <v>0</v>
      </c>
    </row>
    <row r="30" spans="1:5" x14ac:dyDescent="0.25">
      <c r="A30" s="135" t="s">
        <v>256</v>
      </c>
      <c r="B30" s="136" t="str">
        <f>VLOOKUP(A30,[1]Кровля!Прайс,2,FALSE)</f>
        <v>м</v>
      </c>
      <c r="C30" s="149">
        <v>0</v>
      </c>
      <c r="D30" s="138">
        <v>120</v>
      </c>
      <c r="E30" s="134">
        <f t="shared" si="1"/>
        <v>0</v>
      </c>
    </row>
    <row r="31" spans="1:5" x14ac:dyDescent="0.25">
      <c r="A31" s="135" t="s">
        <v>257</v>
      </c>
      <c r="B31" s="136" t="s">
        <v>16</v>
      </c>
      <c r="C31" s="149">
        <v>0</v>
      </c>
      <c r="D31" s="138">
        <v>480</v>
      </c>
      <c r="E31" s="134">
        <f t="shared" si="1"/>
        <v>0</v>
      </c>
    </row>
    <row r="32" spans="1:5" x14ac:dyDescent="0.25">
      <c r="A32" s="135" t="s">
        <v>258</v>
      </c>
      <c r="B32" s="136" t="str">
        <f>VLOOKUP(A32,[1]Кровля!Прайс,2,FALSE)</f>
        <v>м2</v>
      </c>
      <c r="C32" s="149">
        <v>0</v>
      </c>
      <c r="D32" s="138">
        <v>180</v>
      </c>
      <c r="E32" s="134">
        <f t="shared" si="1"/>
        <v>0</v>
      </c>
    </row>
    <row r="33" spans="1:5" x14ac:dyDescent="0.25">
      <c r="A33" s="135" t="s">
        <v>259</v>
      </c>
      <c r="B33" s="136" t="str">
        <f>VLOOKUP(A33,[1]Кровля!Прайс,2,FALSE)</f>
        <v>м2</v>
      </c>
      <c r="C33" s="149">
        <v>0</v>
      </c>
      <c r="D33" s="138">
        <v>353</v>
      </c>
      <c r="E33" s="134">
        <f t="shared" si="1"/>
        <v>0</v>
      </c>
    </row>
    <row r="34" spans="1:5" x14ac:dyDescent="0.25">
      <c r="A34" s="135" t="s">
        <v>260</v>
      </c>
      <c r="B34" s="136" t="str">
        <f>VLOOKUP(A34,[1]Кровля!Прайс,2,FALSE)</f>
        <v>компл</v>
      </c>
      <c r="C34" s="149">
        <v>0</v>
      </c>
      <c r="D34" s="138">
        <v>75</v>
      </c>
      <c r="E34" s="134">
        <f t="shared" si="1"/>
        <v>0</v>
      </c>
    </row>
    <row r="35" spans="1:5" x14ac:dyDescent="0.25">
      <c r="A35" s="139" t="s">
        <v>15</v>
      </c>
      <c r="B35" s="140"/>
      <c r="C35" s="140"/>
      <c r="D35" s="141"/>
      <c r="E35" s="142">
        <f>SUM(E21:E34)</f>
        <v>0</v>
      </c>
    </row>
  </sheetData>
  <customSheetViews>
    <customSheetView guid="{29263BE8-5F92-4B88-9012-AAC435C2C762}">
      <pageMargins left="0.7" right="0.7" top="0.75" bottom="0.75" header="0.3" footer="0.3"/>
    </customSheetView>
  </customSheetViews>
  <dataValidations count="1">
    <dataValidation type="list" allowBlank="1" showInputMessage="1" showErrorMessage="1" sqref="A5:A18 A21:A34">
      <formula1>кровля</formula1>
    </dataValidation>
  </dataValidations>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dimension ref="A1:E17"/>
  <sheetViews>
    <sheetView workbookViewId="0"/>
  </sheetViews>
  <sheetFormatPr defaultRowHeight="15" outlineLevelRow="1" x14ac:dyDescent="0.25"/>
  <cols>
    <col min="1" max="1" width="46.28515625" customWidth="1"/>
    <col min="2" max="2" width="7.28515625" customWidth="1"/>
    <col min="4" max="4" width="13" customWidth="1"/>
    <col min="5" max="5" width="13.42578125" customWidth="1"/>
  </cols>
  <sheetData>
    <row r="1" spans="1:5" ht="23.25" customHeight="1" x14ac:dyDescent="0.25">
      <c r="A1" s="82"/>
      <c r="B1" s="150"/>
      <c r="C1" s="150"/>
      <c r="D1" s="150"/>
      <c r="E1" s="150"/>
    </row>
    <row r="2" spans="1:5" ht="15.75" outlineLevel="1" x14ac:dyDescent="0.25">
      <c r="A2" s="152" t="s">
        <v>266</v>
      </c>
      <c r="B2" s="153" t="s">
        <v>8</v>
      </c>
      <c r="C2" s="156"/>
      <c r="D2" s="154">
        <v>5000</v>
      </c>
      <c r="E2" s="155">
        <f>C2*D2</f>
        <v>0</v>
      </c>
    </row>
    <row r="3" spans="1:5" ht="15.75" outlineLevel="1" x14ac:dyDescent="0.25">
      <c r="A3" s="152" t="s">
        <v>273</v>
      </c>
      <c r="B3" s="153" t="s">
        <v>8</v>
      </c>
      <c r="C3" s="156"/>
      <c r="D3" s="154">
        <v>6200</v>
      </c>
      <c r="E3" s="155">
        <f t="shared" ref="E3:E15" si="0">C3*D3</f>
        <v>0</v>
      </c>
    </row>
    <row r="4" spans="1:5" ht="15.75" outlineLevel="1" x14ac:dyDescent="0.25">
      <c r="A4" s="152" t="s">
        <v>267</v>
      </c>
      <c r="B4" s="153" t="s">
        <v>8</v>
      </c>
      <c r="C4" s="156"/>
      <c r="D4" s="154">
        <v>11500</v>
      </c>
      <c r="E4" s="155">
        <f t="shared" si="0"/>
        <v>0</v>
      </c>
    </row>
    <row r="5" spans="1:5" ht="30" outlineLevel="1" x14ac:dyDescent="0.25">
      <c r="A5" s="152" t="s">
        <v>274</v>
      </c>
      <c r="B5" s="153" t="s">
        <v>8</v>
      </c>
      <c r="C5" s="156"/>
      <c r="D5" s="154">
        <v>13300</v>
      </c>
      <c r="E5" s="155">
        <f t="shared" si="0"/>
        <v>0</v>
      </c>
    </row>
    <row r="6" spans="1:5" ht="15.75" outlineLevel="1" x14ac:dyDescent="0.25">
      <c r="A6" s="152" t="s">
        <v>269</v>
      </c>
      <c r="B6" s="153" t="s">
        <v>8</v>
      </c>
      <c r="C6" s="156"/>
      <c r="D6" s="154">
        <v>7500</v>
      </c>
      <c r="E6" s="155">
        <f t="shared" si="0"/>
        <v>0</v>
      </c>
    </row>
    <row r="7" spans="1:5" ht="15.75" outlineLevel="1" x14ac:dyDescent="0.25">
      <c r="A7" s="152" t="s">
        <v>275</v>
      </c>
      <c r="B7" s="153" t="s">
        <v>8</v>
      </c>
      <c r="C7" s="156"/>
      <c r="D7" s="154">
        <v>8850</v>
      </c>
      <c r="E7" s="155">
        <f t="shared" si="0"/>
        <v>0</v>
      </c>
    </row>
    <row r="8" spans="1:5" ht="18" customHeight="1" outlineLevel="1" x14ac:dyDescent="0.25">
      <c r="A8" s="152" t="s">
        <v>268</v>
      </c>
      <c r="B8" s="153" t="s">
        <v>8</v>
      </c>
      <c r="C8" s="156"/>
      <c r="D8" s="154">
        <v>24000</v>
      </c>
      <c r="E8" s="155">
        <f t="shared" si="0"/>
        <v>0</v>
      </c>
    </row>
    <row r="9" spans="1:5" ht="28.5" customHeight="1" outlineLevel="1" x14ac:dyDescent="0.25">
      <c r="A9" s="152" t="s">
        <v>276</v>
      </c>
      <c r="B9" s="153" t="s">
        <v>8</v>
      </c>
      <c r="C9" s="156"/>
      <c r="D9" s="154">
        <v>26500</v>
      </c>
      <c r="E9" s="155">
        <f t="shared" si="0"/>
        <v>0</v>
      </c>
    </row>
    <row r="10" spans="1:5" ht="15.75" outlineLevel="1" x14ac:dyDescent="0.25">
      <c r="A10" s="152" t="s">
        <v>270</v>
      </c>
      <c r="B10" s="153" t="s">
        <v>8</v>
      </c>
      <c r="C10" s="156"/>
      <c r="D10" s="154">
        <v>9500</v>
      </c>
      <c r="E10" s="155">
        <f t="shared" si="0"/>
        <v>0</v>
      </c>
    </row>
    <row r="11" spans="1:5" ht="30" outlineLevel="1" x14ac:dyDescent="0.25">
      <c r="A11" s="152" t="s">
        <v>277</v>
      </c>
      <c r="B11" s="153" t="s">
        <v>8</v>
      </c>
      <c r="C11" s="156">
        <v>22</v>
      </c>
      <c r="D11" s="154">
        <v>11300</v>
      </c>
      <c r="E11" s="155">
        <f t="shared" si="0"/>
        <v>248600</v>
      </c>
    </row>
    <row r="12" spans="1:5" ht="20.25" customHeight="1" outlineLevel="1" x14ac:dyDescent="0.25">
      <c r="A12" s="152" t="s">
        <v>271</v>
      </c>
      <c r="B12" s="153" t="s">
        <v>8</v>
      </c>
      <c r="C12" s="156"/>
      <c r="D12" s="154">
        <v>12800</v>
      </c>
      <c r="E12" s="155">
        <f t="shared" si="0"/>
        <v>0</v>
      </c>
    </row>
    <row r="13" spans="1:5" ht="28.5" customHeight="1" outlineLevel="1" x14ac:dyDescent="0.25">
      <c r="A13" s="152" t="s">
        <v>278</v>
      </c>
      <c r="B13" s="153" t="s">
        <v>8</v>
      </c>
      <c r="C13" s="156"/>
      <c r="D13" s="154">
        <v>14800</v>
      </c>
      <c r="E13" s="155">
        <f t="shared" si="0"/>
        <v>0</v>
      </c>
    </row>
    <row r="14" spans="1:5" ht="18.75" customHeight="1" outlineLevel="1" x14ac:dyDescent="0.25">
      <c r="A14" s="152" t="s">
        <v>272</v>
      </c>
      <c r="B14" s="153" t="s">
        <v>16</v>
      </c>
      <c r="C14" s="156"/>
      <c r="D14" s="154">
        <v>4800</v>
      </c>
      <c r="E14" s="155">
        <f t="shared" si="0"/>
        <v>0</v>
      </c>
    </row>
    <row r="15" spans="1:5" ht="20.25" customHeight="1" outlineLevel="1" x14ac:dyDescent="0.25">
      <c r="A15" s="152" t="s">
        <v>279</v>
      </c>
      <c r="B15" s="153" t="s">
        <v>16</v>
      </c>
      <c r="C15" s="156"/>
      <c r="D15" s="154">
        <v>5550</v>
      </c>
      <c r="E15" s="155">
        <f t="shared" si="0"/>
        <v>0</v>
      </c>
    </row>
    <row r="16" spans="1:5" ht="18" customHeight="1" x14ac:dyDescent="0.25">
      <c r="A16" s="41" t="s">
        <v>304</v>
      </c>
      <c r="B16" s="151"/>
      <c r="C16" s="151"/>
      <c r="D16" s="151"/>
      <c r="E16" s="148">
        <f>SUM(E2:E15)</f>
        <v>248600</v>
      </c>
    </row>
    <row r="17" spans="1:5" x14ac:dyDescent="0.25">
      <c r="A17" s="41" t="s">
        <v>280</v>
      </c>
      <c r="B17" s="151"/>
      <c r="C17" s="151"/>
      <c r="D17" s="151"/>
      <c r="E17" s="151"/>
    </row>
  </sheetData>
  <customSheetViews>
    <customSheetView guid="{29263BE8-5F92-4B88-9012-AAC435C2C762}">
      <pageMargins left="0.7" right="0.7" top="0.75" bottom="0.75" header="0.3" footer="0.3"/>
    </customSheetView>
  </customSheetView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dimension ref="A1:E9"/>
  <sheetViews>
    <sheetView workbookViewId="0"/>
  </sheetViews>
  <sheetFormatPr defaultRowHeight="15" outlineLevelRow="1" x14ac:dyDescent="0.25"/>
  <cols>
    <col min="1" max="1" width="47.140625" customWidth="1"/>
    <col min="2" max="2" width="7.28515625" customWidth="1"/>
    <col min="4" max="4" width="13" customWidth="1"/>
    <col min="5" max="5" width="13.42578125" customWidth="1"/>
  </cols>
  <sheetData>
    <row r="1" spans="1:5" ht="23.25" customHeight="1" x14ac:dyDescent="0.25">
      <c r="A1" s="82"/>
      <c r="B1" s="150"/>
      <c r="C1" s="150"/>
      <c r="D1" s="150"/>
      <c r="E1" s="150"/>
    </row>
    <row r="2" spans="1:5" ht="15.75" outlineLevel="1" x14ac:dyDescent="0.25">
      <c r="A2" s="152" t="s">
        <v>281</v>
      </c>
      <c r="B2" s="153" t="s">
        <v>16</v>
      </c>
      <c r="C2" s="156"/>
      <c r="D2" s="154">
        <v>3900</v>
      </c>
      <c r="E2" s="155">
        <f>C2*D2</f>
        <v>0</v>
      </c>
    </row>
    <row r="3" spans="1:5" ht="15.75" outlineLevel="1" x14ac:dyDescent="0.25">
      <c r="A3" s="152" t="s">
        <v>282</v>
      </c>
      <c r="B3" s="153" t="s">
        <v>16</v>
      </c>
      <c r="C3" s="156">
        <f>25*0.88*1.34-25*1*0.8</f>
        <v>9.48</v>
      </c>
      <c r="D3" s="154">
        <f>D2+900</f>
        <v>4800</v>
      </c>
      <c r="E3" s="155">
        <f t="shared" ref="E3:E7" si="0">C3*D3</f>
        <v>45504</v>
      </c>
    </row>
    <row r="4" spans="1:5" ht="15.75" outlineLevel="1" x14ac:dyDescent="0.25">
      <c r="A4" s="152" t="s">
        <v>285</v>
      </c>
      <c r="B4" s="153" t="s">
        <v>16</v>
      </c>
      <c r="C4" s="156"/>
      <c r="D4" s="154">
        <v>5600</v>
      </c>
      <c r="E4" s="155">
        <f>C4*D4</f>
        <v>0</v>
      </c>
    </row>
    <row r="5" spans="1:5" ht="17.25" customHeight="1" outlineLevel="1" x14ac:dyDescent="0.25">
      <c r="A5" s="152" t="s">
        <v>286</v>
      </c>
      <c r="B5" s="153" t="s">
        <v>16</v>
      </c>
      <c r="C5" s="156"/>
      <c r="D5" s="154">
        <f>D4+1600</f>
        <v>7200</v>
      </c>
      <c r="E5" s="155">
        <f>C5*D5</f>
        <v>0</v>
      </c>
    </row>
    <row r="6" spans="1:5" ht="15.75" outlineLevel="1" x14ac:dyDescent="0.25">
      <c r="A6" s="152" t="s">
        <v>283</v>
      </c>
      <c r="B6" s="153" t="s">
        <v>8</v>
      </c>
      <c r="C6" s="156"/>
      <c r="D6" s="154">
        <v>650</v>
      </c>
      <c r="E6" s="155">
        <f t="shared" si="0"/>
        <v>0</v>
      </c>
    </row>
    <row r="7" spans="1:5" ht="15.75" outlineLevel="1" x14ac:dyDescent="0.25">
      <c r="A7" s="152" t="s">
        <v>284</v>
      </c>
      <c r="B7" s="153" t="s">
        <v>8</v>
      </c>
      <c r="C7" s="156"/>
      <c r="D7" s="154">
        <v>700</v>
      </c>
      <c r="E7" s="155">
        <f t="shared" si="0"/>
        <v>0</v>
      </c>
    </row>
    <row r="8" spans="1:5" ht="18" customHeight="1" x14ac:dyDescent="0.25">
      <c r="A8" s="41" t="s">
        <v>287</v>
      </c>
      <c r="B8" s="151"/>
      <c r="C8" s="151"/>
      <c r="D8" s="151"/>
      <c r="E8" s="148">
        <f>SUM(E2:E7)</f>
        <v>45504</v>
      </c>
    </row>
    <row r="9" spans="1:5" ht="30" x14ac:dyDescent="0.25">
      <c r="A9" s="41" t="s">
        <v>288</v>
      </c>
      <c r="B9" s="151"/>
      <c r="C9" s="151"/>
      <c r="D9" s="151"/>
      <c r="E9" s="151"/>
    </row>
  </sheetData>
  <customSheetViews>
    <customSheetView guid="{29263BE8-5F92-4B88-9012-AAC435C2C762}">
      <pageMargins left="0.7" right="0.7" top="0.75" bottom="0.75" header="0.3" footer="0.3"/>
    </customSheetView>
  </customSheetView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E11"/>
  <sheetViews>
    <sheetView workbookViewId="0"/>
  </sheetViews>
  <sheetFormatPr defaultRowHeight="15" outlineLevelRow="1" x14ac:dyDescent="0.25"/>
  <cols>
    <col min="1" max="1" width="47.140625" customWidth="1"/>
    <col min="2" max="2" width="7.28515625" customWidth="1"/>
    <col min="3" max="3" width="9.5703125" bestFit="1" customWidth="1"/>
    <col min="4" max="4" width="13" customWidth="1"/>
    <col min="5" max="5" width="13.42578125" customWidth="1"/>
  </cols>
  <sheetData>
    <row r="1" spans="1:5" ht="23.25" customHeight="1" x14ac:dyDescent="0.25">
      <c r="A1" s="82"/>
      <c r="B1" s="150"/>
      <c r="C1" s="150"/>
      <c r="D1" s="150"/>
      <c r="E1" s="150"/>
    </row>
    <row r="2" spans="1:5" ht="15.75" outlineLevel="1" x14ac:dyDescent="0.25">
      <c r="A2" s="152" t="s">
        <v>289</v>
      </c>
      <c r="B2" s="153" t="s">
        <v>16</v>
      </c>
      <c r="C2" s="156"/>
      <c r="D2" s="154">
        <v>1200</v>
      </c>
      <c r="E2" s="155">
        <f>C2*D2</f>
        <v>0</v>
      </c>
    </row>
    <row r="3" spans="1:5" ht="30" outlineLevel="1" x14ac:dyDescent="0.25">
      <c r="A3" s="152" t="s">
        <v>290</v>
      </c>
      <c r="B3" s="153" t="s">
        <v>16</v>
      </c>
      <c r="C3" s="156">
        <f>(6*10+2.35*31)*2.6</f>
        <v>345.41000000000008</v>
      </c>
      <c r="D3" s="154">
        <f>D2+150</f>
        <v>1350</v>
      </c>
      <c r="E3" s="155">
        <f t="shared" ref="E3:E7" si="0">C3*D3</f>
        <v>466303.50000000012</v>
      </c>
    </row>
    <row r="4" spans="1:5" ht="15.75" outlineLevel="1" x14ac:dyDescent="0.25">
      <c r="A4" s="152" t="s">
        <v>291</v>
      </c>
      <c r="B4" s="153" t="s">
        <v>16</v>
      </c>
      <c r="C4" s="156"/>
      <c r="D4" s="154">
        <v>750</v>
      </c>
      <c r="E4" s="155">
        <f>C4*D4</f>
        <v>0</v>
      </c>
    </row>
    <row r="5" spans="1:5" ht="29.25" customHeight="1" outlineLevel="1" x14ac:dyDescent="0.25">
      <c r="A5" s="152" t="s">
        <v>292</v>
      </c>
      <c r="B5" s="153" t="s">
        <v>16</v>
      </c>
      <c r="C5" s="156"/>
      <c r="D5" s="154">
        <f>D4+D4*50%</f>
        <v>1125</v>
      </c>
      <c r="E5" s="155">
        <f>C5*D5</f>
        <v>0</v>
      </c>
    </row>
    <row r="6" spans="1:5" ht="15.75" outlineLevel="1" x14ac:dyDescent="0.25">
      <c r="A6" s="152" t="s">
        <v>293</v>
      </c>
      <c r="B6" s="153" t="s">
        <v>16</v>
      </c>
      <c r="C6" s="156"/>
      <c r="D6" s="154">
        <f>0.125*400*10+0.25*2900+80</f>
        <v>1305</v>
      </c>
      <c r="E6" s="155">
        <f t="shared" si="0"/>
        <v>0</v>
      </c>
    </row>
    <row r="7" spans="1:5" ht="15.75" outlineLevel="1" x14ac:dyDescent="0.25">
      <c r="A7" s="152" t="s">
        <v>294</v>
      </c>
      <c r="B7" s="153" t="s">
        <v>16</v>
      </c>
      <c r="C7" s="156"/>
      <c r="D7" s="154">
        <f>D6+D6*50%</f>
        <v>1957.5</v>
      </c>
      <c r="E7" s="155">
        <f t="shared" si="0"/>
        <v>0</v>
      </c>
    </row>
    <row r="8" spans="1:5" ht="18" customHeight="1" x14ac:dyDescent="0.25">
      <c r="A8" s="41" t="s">
        <v>295</v>
      </c>
      <c r="B8" s="151"/>
      <c r="C8" s="151"/>
      <c r="D8" s="151"/>
      <c r="E8" s="148">
        <f>SUM(E2:E7)</f>
        <v>466303.50000000012</v>
      </c>
    </row>
    <row r="9" spans="1:5" x14ac:dyDescent="0.25">
      <c r="A9" s="41" t="s">
        <v>296</v>
      </c>
      <c r="B9" s="151"/>
      <c r="C9" s="151"/>
      <c r="D9" s="151"/>
      <c r="E9" s="151"/>
    </row>
    <row r="10" spans="1:5" x14ac:dyDescent="0.25">
      <c r="A10" s="41" t="s">
        <v>312</v>
      </c>
      <c r="B10" s="41" t="s">
        <v>16</v>
      </c>
      <c r="C10" s="41">
        <f>C11</f>
        <v>600</v>
      </c>
      <c r="D10" s="164">
        <f>D2</f>
        <v>1200</v>
      </c>
      <c r="E10" s="41">
        <f>C10*D10</f>
        <v>720000</v>
      </c>
    </row>
    <row r="11" spans="1:5" x14ac:dyDescent="0.25">
      <c r="A11" s="41" t="s">
        <v>313</v>
      </c>
      <c r="B11" s="41" t="s">
        <v>16</v>
      </c>
      <c r="C11" s="41">
        <f>Расчёт!H2</f>
        <v>600</v>
      </c>
      <c r="D11" s="164">
        <f>D3</f>
        <v>1350</v>
      </c>
      <c r="E11" s="41">
        <f>C11*D11</f>
        <v>810000</v>
      </c>
    </row>
  </sheetData>
  <customSheetViews>
    <customSheetView guid="{29263BE8-5F92-4B88-9012-AAC435C2C762}">
      <pageMargins left="0.7" right="0.7" top="0.75" bottom="0.75" header="0.3" footer="0.3"/>
    </customSheetView>
  </customSheetView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dimension ref="A1:E33"/>
  <sheetViews>
    <sheetView workbookViewId="0"/>
  </sheetViews>
  <sheetFormatPr defaultRowHeight="15" outlineLevelRow="1" x14ac:dyDescent="0.25"/>
  <cols>
    <col min="1" max="1" width="45.140625" style="186" customWidth="1"/>
    <col min="2" max="3" width="9.140625" style="186"/>
    <col min="4" max="4" width="14.42578125" style="186" customWidth="1"/>
    <col min="5" max="5" width="14.7109375" style="186" customWidth="1"/>
    <col min="6" max="16384" width="9.140625" style="186"/>
  </cols>
  <sheetData>
    <row r="1" spans="1:5" ht="23.25" customHeight="1" x14ac:dyDescent="0.25">
      <c r="A1" s="82"/>
      <c r="B1" s="150"/>
      <c r="C1" s="150"/>
      <c r="D1" s="150"/>
      <c r="E1" s="150"/>
    </row>
    <row r="2" spans="1:5" x14ac:dyDescent="0.25">
      <c r="A2" s="41" t="s">
        <v>792</v>
      </c>
      <c r="B2" s="236" t="s">
        <v>16</v>
      </c>
      <c r="C2" s="240">
        <f>Расчёт!H2</f>
        <v>600</v>
      </c>
      <c r="D2" s="215">
        <f t="shared" ref="D2:D7" si="0">E2/C2</f>
        <v>182.75</v>
      </c>
      <c r="E2" s="215">
        <f>SUM(E10:E12)</f>
        <v>109650</v>
      </c>
    </row>
    <row r="3" spans="1:5" x14ac:dyDescent="0.25">
      <c r="A3" s="41" t="s">
        <v>793</v>
      </c>
      <c r="B3" s="236" t="s">
        <v>16</v>
      </c>
      <c r="C3" s="240">
        <f>C2</f>
        <v>600</v>
      </c>
      <c r="D3" s="215">
        <f t="shared" si="0"/>
        <v>40.85</v>
      </c>
      <c r="E3" s="215">
        <f>E2-E11-E10</f>
        <v>24510</v>
      </c>
    </row>
    <row r="4" spans="1:5" x14ac:dyDescent="0.25">
      <c r="A4" s="41" t="s">
        <v>802</v>
      </c>
      <c r="B4" s="236" t="s">
        <v>16</v>
      </c>
      <c r="C4" s="237">
        <f>Расчёт!H2</f>
        <v>600</v>
      </c>
      <c r="D4" s="215">
        <f t="shared" si="0"/>
        <v>609.19365426695845</v>
      </c>
      <c r="E4" s="215">
        <f>SUM(E13:E16)</f>
        <v>365516.19256017508</v>
      </c>
    </row>
    <row r="5" spans="1:5" x14ac:dyDescent="0.25">
      <c r="A5" s="41" t="s">
        <v>803</v>
      </c>
      <c r="B5" s="236" t="s">
        <v>16</v>
      </c>
      <c r="C5" s="237">
        <f>C4</f>
        <v>600</v>
      </c>
      <c r="D5" s="215">
        <f t="shared" si="0"/>
        <v>403.6115973741795</v>
      </c>
      <c r="E5" s="215">
        <f>E4-E13</f>
        <v>242166.9584245077</v>
      </c>
    </row>
    <row r="6" spans="1:5" x14ac:dyDescent="0.25">
      <c r="A6" s="41" t="s">
        <v>814</v>
      </c>
      <c r="B6" s="236" t="s">
        <v>16</v>
      </c>
      <c r="C6" s="237">
        <f>C5</f>
        <v>600</v>
      </c>
      <c r="D6" s="215">
        <f t="shared" si="0"/>
        <v>60.86</v>
      </c>
      <c r="E6" s="215">
        <f>SUM(E17:E19)</f>
        <v>36516</v>
      </c>
    </row>
    <row r="7" spans="1:5" x14ac:dyDescent="0.25">
      <c r="A7" s="41" t="s">
        <v>815</v>
      </c>
      <c r="B7" s="236" t="s">
        <v>16</v>
      </c>
      <c r="C7" s="237">
        <f>C6</f>
        <v>600</v>
      </c>
      <c r="D7" s="215">
        <f t="shared" si="0"/>
        <v>39.380000000000003</v>
      </c>
      <c r="E7" s="215">
        <f>E6-E17</f>
        <v>23628</v>
      </c>
    </row>
    <row r="8" spans="1:5" x14ac:dyDescent="0.25">
      <c r="A8" s="41" t="s">
        <v>810</v>
      </c>
      <c r="B8" s="236" t="s">
        <v>16</v>
      </c>
      <c r="C8" s="237"/>
      <c r="D8" s="215"/>
      <c r="E8" s="215">
        <f>SUM(E21:E33)</f>
        <v>0</v>
      </c>
    </row>
    <row r="9" spans="1:5" x14ac:dyDescent="0.25">
      <c r="A9" s="41" t="s">
        <v>811</v>
      </c>
      <c r="B9" s="236" t="s">
        <v>16</v>
      </c>
      <c r="C9" s="237"/>
      <c r="D9" s="215"/>
      <c r="E9" s="215">
        <f>E8-E21-E24-E28-E31</f>
        <v>0</v>
      </c>
    </row>
    <row r="10" spans="1:5" hidden="1" outlineLevel="1" x14ac:dyDescent="0.25">
      <c r="A10" s="135" t="s">
        <v>798</v>
      </c>
      <c r="B10" s="231" t="s">
        <v>16</v>
      </c>
      <c r="C10" s="234">
        <f>0.43*Расчёт!H2</f>
        <v>258</v>
      </c>
      <c r="D10" s="232">
        <v>150</v>
      </c>
      <c r="E10" s="233">
        <f t="shared" ref="E10:E12" si="1">C10*D10</f>
        <v>38700</v>
      </c>
    </row>
    <row r="11" spans="1:5" hidden="1" outlineLevel="1" x14ac:dyDescent="0.25">
      <c r="A11" s="135" t="s">
        <v>796</v>
      </c>
      <c r="B11" s="231" t="s">
        <v>16</v>
      </c>
      <c r="C11" s="234">
        <f>C10</f>
        <v>258</v>
      </c>
      <c r="D11" s="232">
        <v>180</v>
      </c>
      <c r="E11" s="233">
        <f t="shared" si="1"/>
        <v>46440</v>
      </c>
    </row>
    <row r="12" spans="1:5" hidden="1" outlineLevel="1" x14ac:dyDescent="0.25">
      <c r="A12" s="135" t="s">
        <v>797</v>
      </c>
      <c r="B12" s="231" t="s">
        <v>16</v>
      </c>
      <c r="C12" s="234">
        <f>C11</f>
        <v>258</v>
      </c>
      <c r="D12" s="232">
        <v>95</v>
      </c>
      <c r="E12" s="233">
        <f t="shared" si="1"/>
        <v>24510</v>
      </c>
    </row>
    <row r="13" spans="1:5" hidden="1" outlineLevel="1" x14ac:dyDescent="0.25">
      <c r="A13" s="135" t="s">
        <v>799</v>
      </c>
      <c r="B13" s="136" t="s">
        <v>16</v>
      </c>
      <c r="C13" s="238">
        <f>C14+C15</f>
        <v>822.32822757111592</v>
      </c>
      <c r="D13" s="138">
        <v>150</v>
      </c>
      <c r="E13" s="134">
        <f>C13*D13</f>
        <v>123349.23413566739</v>
      </c>
    </row>
    <row r="14" spans="1:5" hidden="1" outlineLevel="1" x14ac:dyDescent="0.25">
      <c r="A14" s="135" t="s">
        <v>796</v>
      </c>
      <c r="B14" s="136" t="s">
        <v>16</v>
      </c>
      <c r="C14" s="238">
        <f>Расчёт!H2*(21*5*2.6)/457</f>
        <v>358.42450765864334</v>
      </c>
      <c r="D14" s="138">
        <v>180</v>
      </c>
      <c r="E14" s="134">
        <f>C14*D14</f>
        <v>64516.4113785558</v>
      </c>
    </row>
    <row r="15" spans="1:5" hidden="1" outlineLevel="1" x14ac:dyDescent="0.25">
      <c r="A15" s="135" t="s">
        <v>800</v>
      </c>
      <c r="B15" s="136" t="s">
        <v>16</v>
      </c>
      <c r="C15" s="238">
        <f>Расчёт!H2*(16.5*2.6*3+12*2*2.6*3+1.8*8*2.6)/457</f>
        <v>463.90371991247258</v>
      </c>
      <c r="D15" s="138">
        <v>250</v>
      </c>
      <c r="E15" s="134">
        <f>C15*D15</f>
        <v>115975.92997811815</v>
      </c>
    </row>
    <row r="16" spans="1:5" ht="35.25" hidden="1" customHeight="1" outlineLevel="1" x14ac:dyDescent="0.25">
      <c r="A16" s="135" t="s">
        <v>801</v>
      </c>
      <c r="B16" s="136" t="s">
        <v>16</v>
      </c>
      <c r="C16" s="238">
        <f>C13</f>
        <v>822.32822757111592</v>
      </c>
      <c r="D16" s="138">
        <v>75</v>
      </c>
      <c r="E16" s="134">
        <f>C16*D16</f>
        <v>61674.617067833693</v>
      </c>
    </row>
    <row r="17" spans="1:5" hidden="1" outlineLevel="1" x14ac:dyDescent="0.25">
      <c r="A17" s="135" t="s">
        <v>798</v>
      </c>
      <c r="B17" s="231" t="s">
        <v>16</v>
      </c>
      <c r="C17" s="234">
        <f>0.1432*C5</f>
        <v>85.92</v>
      </c>
      <c r="D17" s="232">
        <v>150</v>
      </c>
      <c r="E17" s="233">
        <f t="shared" ref="E17:E19" si="2">C17*D17</f>
        <v>12888</v>
      </c>
    </row>
    <row r="18" spans="1:5" hidden="1" outlineLevel="1" x14ac:dyDescent="0.25">
      <c r="A18" s="135" t="s">
        <v>796</v>
      </c>
      <c r="B18" s="231" t="s">
        <v>16</v>
      </c>
      <c r="C18" s="234">
        <f>C17</f>
        <v>85.92</v>
      </c>
      <c r="D18" s="232">
        <v>180</v>
      </c>
      <c r="E18" s="233">
        <f t="shared" si="2"/>
        <v>15465.6</v>
      </c>
    </row>
    <row r="19" spans="1:5" hidden="1" outlineLevel="1" x14ac:dyDescent="0.25">
      <c r="A19" s="135" t="s">
        <v>797</v>
      </c>
      <c r="B19" s="231" t="s">
        <v>16</v>
      </c>
      <c r="C19" s="234">
        <f>C18</f>
        <v>85.92</v>
      </c>
      <c r="D19" s="232">
        <v>95</v>
      </c>
      <c r="E19" s="233">
        <f t="shared" si="2"/>
        <v>8162.4000000000005</v>
      </c>
    </row>
    <row r="20" spans="1:5" collapsed="1" x14ac:dyDescent="0.25"/>
    <row r="21" spans="1:5" x14ac:dyDescent="0.25">
      <c r="A21" s="135" t="s">
        <v>798</v>
      </c>
      <c r="B21" s="231" t="s">
        <v>16</v>
      </c>
      <c r="C21" s="241"/>
      <c r="D21" s="232">
        <v>150</v>
      </c>
      <c r="E21" s="233">
        <f>C21*D21</f>
        <v>0</v>
      </c>
    </row>
    <row r="22" spans="1:5" x14ac:dyDescent="0.25">
      <c r="A22" s="135" t="s">
        <v>796</v>
      </c>
      <c r="B22" s="231" t="s">
        <v>16</v>
      </c>
      <c r="C22" s="234">
        <f>C21*1.1</f>
        <v>0</v>
      </c>
      <c r="D22" s="232">
        <v>180</v>
      </c>
      <c r="E22" s="233">
        <f t="shared" ref="E22:E23" si="3">C22*D22</f>
        <v>0</v>
      </c>
    </row>
    <row r="23" spans="1:5" x14ac:dyDescent="0.25">
      <c r="A23" s="135" t="s">
        <v>797</v>
      </c>
      <c r="B23" s="231" t="s">
        <v>16</v>
      </c>
      <c r="C23" s="234">
        <f>C22</f>
        <v>0</v>
      </c>
      <c r="D23" s="232">
        <v>95</v>
      </c>
      <c r="E23" s="233">
        <f t="shared" si="3"/>
        <v>0</v>
      </c>
    </row>
    <row r="24" spans="1:5" x14ac:dyDescent="0.25">
      <c r="A24" s="135" t="s">
        <v>799</v>
      </c>
      <c r="B24" s="136" t="s">
        <v>16</v>
      </c>
      <c r="C24" s="238">
        <f>C25+C26</f>
        <v>0</v>
      </c>
      <c r="D24" s="138">
        <v>150</v>
      </c>
      <c r="E24" s="134">
        <f>C24*D24</f>
        <v>0</v>
      </c>
    </row>
    <row r="25" spans="1:5" x14ac:dyDescent="0.25">
      <c r="A25" s="135" t="s">
        <v>796</v>
      </c>
      <c r="B25" s="136" t="s">
        <v>16</v>
      </c>
      <c r="C25" s="242"/>
      <c r="D25" s="138">
        <v>180</v>
      </c>
      <c r="E25" s="134">
        <f>C25*D25</f>
        <v>0</v>
      </c>
    </row>
    <row r="26" spans="1:5" x14ac:dyDescent="0.25">
      <c r="A26" s="135" t="s">
        <v>800</v>
      </c>
      <c r="B26" s="136" t="s">
        <v>16</v>
      </c>
      <c r="C26" s="242"/>
      <c r="D26" s="138">
        <v>250</v>
      </c>
      <c r="E26" s="134">
        <f>C26*D26</f>
        <v>0</v>
      </c>
    </row>
    <row r="27" spans="1:5" ht="31.5" customHeight="1" x14ac:dyDescent="0.25">
      <c r="A27" s="135" t="s">
        <v>801</v>
      </c>
      <c r="B27" s="136" t="s">
        <v>16</v>
      </c>
      <c r="C27" s="242"/>
      <c r="D27" s="138">
        <v>75</v>
      </c>
      <c r="E27" s="134">
        <f>C27*D27</f>
        <v>0</v>
      </c>
    </row>
    <row r="28" spans="1:5" x14ac:dyDescent="0.25">
      <c r="A28" s="135" t="s">
        <v>798</v>
      </c>
      <c r="B28" s="231" t="s">
        <v>16</v>
      </c>
      <c r="C28" s="241"/>
      <c r="D28" s="232">
        <v>150</v>
      </c>
      <c r="E28" s="233">
        <f t="shared" ref="E28:E33" si="4">C28*D28</f>
        <v>0</v>
      </c>
    </row>
    <row r="29" spans="1:5" x14ac:dyDescent="0.25">
      <c r="A29" s="135" t="s">
        <v>796</v>
      </c>
      <c r="B29" s="231" t="s">
        <v>16</v>
      </c>
      <c r="C29" s="234">
        <f>C28*1.1</f>
        <v>0</v>
      </c>
      <c r="D29" s="232">
        <v>180</v>
      </c>
      <c r="E29" s="233">
        <f t="shared" si="4"/>
        <v>0</v>
      </c>
    </row>
    <row r="30" spans="1:5" x14ac:dyDescent="0.25">
      <c r="A30" s="135" t="s">
        <v>797</v>
      </c>
      <c r="B30" s="231" t="s">
        <v>16</v>
      </c>
      <c r="C30" s="234">
        <f>C29</f>
        <v>0</v>
      </c>
      <c r="D30" s="232">
        <v>95</v>
      </c>
      <c r="E30" s="233">
        <f t="shared" si="4"/>
        <v>0</v>
      </c>
    </row>
    <row r="31" spans="1:5" x14ac:dyDescent="0.25">
      <c r="A31" s="230" t="s">
        <v>817</v>
      </c>
      <c r="B31" s="231" t="s">
        <v>16</v>
      </c>
      <c r="C31" s="234"/>
      <c r="D31" s="232">
        <v>500</v>
      </c>
      <c r="E31" s="233">
        <f t="shared" si="4"/>
        <v>0</v>
      </c>
    </row>
    <row r="32" spans="1:5" x14ac:dyDescent="0.25">
      <c r="A32" s="230" t="s">
        <v>816</v>
      </c>
      <c r="B32" s="231" t="s">
        <v>16</v>
      </c>
      <c r="C32" s="234">
        <f>C31</f>
        <v>0</v>
      </c>
      <c r="D32" s="232">
        <v>460</v>
      </c>
      <c r="E32" s="233">
        <f t="shared" si="4"/>
        <v>0</v>
      </c>
    </row>
    <row r="33" spans="1:5" x14ac:dyDescent="0.25">
      <c r="A33" s="230" t="s">
        <v>791</v>
      </c>
      <c r="B33" s="231" t="str">
        <f>VLOOKUP(A33,[2]Отделка!Прайс,2,FALSE)</f>
        <v>кг</v>
      </c>
      <c r="C33" s="234">
        <f>C32*3.5</f>
        <v>0</v>
      </c>
      <c r="D33" s="232">
        <v>11.7</v>
      </c>
      <c r="E33" s="233">
        <f t="shared" si="4"/>
        <v>0</v>
      </c>
    </row>
  </sheetData>
  <customSheetViews>
    <customSheetView guid="{29263BE8-5F92-4B88-9012-AAC435C2C762}">
      <pageMargins left="0.7" right="0.7" top="0.75" bottom="0.75" header="0.3" footer="0.3"/>
    </customSheetView>
  </customSheetViews>
  <dataValidations count="1">
    <dataValidation type="list" allowBlank="1" showInputMessage="1" showErrorMessage="1" sqref="A31:A33">
      <formula1>отделка</formula1>
    </dataValidation>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dimension ref="A1:E35"/>
  <sheetViews>
    <sheetView workbookViewId="0"/>
  </sheetViews>
  <sheetFormatPr defaultRowHeight="15" outlineLevelRow="1" x14ac:dyDescent="0.25"/>
  <cols>
    <col min="1" max="1" width="45.140625" customWidth="1"/>
    <col min="3" max="3" width="11.5703125" bestFit="1" customWidth="1"/>
    <col min="4" max="4" width="14.42578125" customWidth="1"/>
    <col min="5" max="5" width="14.7109375" customWidth="1"/>
  </cols>
  <sheetData>
    <row r="1" spans="1:5" ht="23.25" customHeight="1" x14ac:dyDescent="0.25">
      <c r="A1" s="82"/>
      <c r="B1" s="150"/>
      <c r="C1" s="150"/>
      <c r="D1" s="150"/>
      <c r="E1" s="150"/>
    </row>
    <row r="2" spans="1:5" x14ac:dyDescent="0.25">
      <c r="A2" s="41" t="s">
        <v>792</v>
      </c>
      <c r="B2" s="236" t="s">
        <v>16</v>
      </c>
      <c r="C2" s="237">
        <f>Расчёт!H2</f>
        <v>600</v>
      </c>
      <c r="D2" s="215">
        <f t="shared" ref="D2:D7" si="0">E2/C2</f>
        <v>234.25725</v>
      </c>
      <c r="E2" s="215">
        <f>SUM(E10:E14)</f>
        <v>140554.35</v>
      </c>
    </row>
    <row r="3" spans="1:5" x14ac:dyDescent="0.25">
      <c r="A3" s="41" t="s">
        <v>793</v>
      </c>
      <c r="B3" s="236" t="s">
        <v>16</v>
      </c>
      <c r="C3" s="237">
        <f>C2</f>
        <v>600</v>
      </c>
      <c r="D3" s="215">
        <f t="shared" si="0"/>
        <v>139.15725</v>
      </c>
      <c r="E3" s="215">
        <f>E2-E12-E10</f>
        <v>83494.350000000006</v>
      </c>
    </row>
    <row r="4" spans="1:5" s="186" customFormat="1" x14ac:dyDescent="0.25">
      <c r="A4" s="41" t="s">
        <v>802</v>
      </c>
      <c r="B4" s="236" t="s">
        <v>16</v>
      </c>
      <c r="C4" s="237">
        <f>C3</f>
        <v>600</v>
      </c>
      <c r="D4" s="215">
        <f t="shared" si="0"/>
        <v>242.49213347921221</v>
      </c>
      <c r="E4" s="215">
        <f>SUM(E15:E18)</f>
        <v>145495.28008752732</v>
      </c>
    </row>
    <row r="5" spans="1:5" s="186" customFormat="1" x14ac:dyDescent="0.25">
      <c r="A5" s="41" t="s">
        <v>803</v>
      </c>
      <c r="B5" s="236" t="s">
        <v>16</v>
      </c>
      <c r="C5" s="237">
        <f>C4</f>
        <v>600</v>
      </c>
      <c r="D5" s="215">
        <f t="shared" si="0"/>
        <v>141.91226477024065</v>
      </c>
      <c r="E5" s="215">
        <f>E4-E15</f>
        <v>85147.358862144392</v>
      </c>
    </row>
    <row r="6" spans="1:5" x14ac:dyDescent="0.25">
      <c r="A6" s="41" t="s">
        <v>818</v>
      </c>
      <c r="B6" s="236" t="s">
        <v>16</v>
      </c>
      <c r="C6" s="237">
        <f>C5</f>
        <v>600</v>
      </c>
      <c r="D6" s="215">
        <f t="shared" si="0"/>
        <v>104.58178471138847</v>
      </c>
      <c r="E6" s="215">
        <f>SUM(E19:E23)</f>
        <v>62749.070826833078</v>
      </c>
    </row>
    <row r="7" spans="1:5" x14ac:dyDescent="0.25">
      <c r="A7" s="41" t="s">
        <v>819</v>
      </c>
      <c r="B7" s="236" t="s">
        <v>16</v>
      </c>
      <c r="C7" s="237">
        <f>C6</f>
        <v>600</v>
      </c>
      <c r="D7" s="215">
        <f t="shared" si="0"/>
        <v>62.606121684867404</v>
      </c>
      <c r="E7" s="215">
        <f>E6-E19-E21</f>
        <v>37563.673010920444</v>
      </c>
    </row>
    <row r="8" spans="1:5" x14ac:dyDescent="0.25">
      <c r="A8" s="41" t="s">
        <v>810</v>
      </c>
      <c r="B8" s="236"/>
      <c r="C8" s="237"/>
      <c r="D8" s="215"/>
      <c r="E8" s="215">
        <f>SUM(E25:E35)</f>
        <v>0</v>
      </c>
    </row>
    <row r="9" spans="1:5" x14ac:dyDescent="0.25">
      <c r="A9" s="41" t="s">
        <v>811</v>
      </c>
      <c r="B9" s="236"/>
      <c r="C9" s="237"/>
      <c r="D9" s="215"/>
      <c r="E9" s="215">
        <f>E8-E25-E27</f>
        <v>0</v>
      </c>
    </row>
    <row r="10" spans="1:5" hidden="1" outlineLevel="1" x14ac:dyDescent="0.25">
      <c r="A10" s="230" t="s">
        <v>787</v>
      </c>
      <c r="B10" s="231" t="str">
        <f>VLOOKUP(A10,[2]Отделка!Прайс,2,FALSE)</f>
        <v>м2</v>
      </c>
      <c r="C10" s="234">
        <f>0.035*Расчёт!H2</f>
        <v>21.000000000000004</v>
      </c>
      <c r="D10" s="232">
        <v>360</v>
      </c>
      <c r="E10" s="233">
        <f t="shared" ref="E10:E14" si="1">C10*D10</f>
        <v>7560.0000000000009</v>
      </c>
    </row>
    <row r="11" spans="1:5" hidden="1" outlineLevel="1" x14ac:dyDescent="0.25">
      <c r="A11" s="230" t="s">
        <v>788</v>
      </c>
      <c r="B11" s="231" t="str">
        <f>VLOOKUP(A11,[2]Отделка!Прайс,2,FALSE)</f>
        <v>м2</v>
      </c>
      <c r="C11" s="234">
        <f>C10</f>
        <v>21.000000000000004</v>
      </c>
      <c r="D11" s="232">
        <v>635.85</v>
      </c>
      <c r="E11" s="233">
        <f t="shared" si="1"/>
        <v>13352.850000000002</v>
      </c>
    </row>
    <row r="12" spans="1:5" hidden="1" outlineLevel="1" x14ac:dyDescent="0.25">
      <c r="A12" s="230" t="s">
        <v>789</v>
      </c>
      <c r="B12" s="231" t="str">
        <f>VLOOKUP(A12,[2]Отделка!Прайс,2,FALSE)</f>
        <v>м2</v>
      </c>
      <c r="C12" s="234">
        <f>0.165*Расчёт!H2</f>
        <v>99</v>
      </c>
      <c r="D12" s="232">
        <v>500</v>
      </c>
      <c r="E12" s="233">
        <f t="shared" si="1"/>
        <v>49500</v>
      </c>
    </row>
    <row r="13" spans="1:5" hidden="1" outlineLevel="1" x14ac:dyDescent="0.25">
      <c r="A13" s="230" t="s">
        <v>790</v>
      </c>
      <c r="B13" s="231" t="str">
        <f>VLOOKUP(A13,[2]Отделка!Прайс,2,FALSE)</f>
        <v>м2</v>
      </c>
      <c r="C13" s="234">
        <f>C12</f>
        <v>99</v>
      </c>
      <c r="D13" s="232">
        <v>650</v>
      </c>
      <c r="E13" s="233">
        <f t="shared" si="1"/>
        <v>64350</v>
      </c>
    </row>
    <row r="14" spans="1:5" hidden="1" outlineLevel="1" x14ac:dyDescent="0.25">
      <c r="A14" s="230" t="s">
        <v>791</v>
      </c>
      <c r="B14" s="231" t="str">
        <f>VLOOKUP(A14,[2]Отделка!Прайс,2,FALSE)</f>
        <v>кг</v>
      </c>
      <c r="C14" s="234">
        <f>C12*5</f>
        <v>495</v>
      </c>
      <c r="D14" s="232">
        <v>11.7</v>
      </c>
      <c r="E14" s="233">
        <f t="shared" si="1"/>
        <v>5791.5</v>
      </c>
    </row>
    <row r="15" spans="1:5" s="186" customFormat="1" hidden="1" outlineLevel="1" x14ac:dyDescent="0.25">
      <c r="A15" s="135" t="s">
        <v>804</v>
      </c>
      <c r="B15" s="136" t="s">
        <v>16</v>
      </c>
      <c r="C15" s="234">
        <f>C16+C17</f>
        <v>120.69584245076587</v>
      </c>
      <c r="D15" s="138">
        <v>500</v>
      </c>
      <c r="E15" s="134">
        <f>C15*D15</f>
        <v>60347.921225382932</v>
      </c>
    </row>
    <row r="16" spans="1:5" s="186" customFormat="1" hidden="1" outlineLevel="1" x14ac:dyDescent="0.25">
      <c r="A16" s="135" t="s">
        <v>805</v>
      </c>
      <c r="B16" s="136" t="s">
        <v>16</v>
      </c>
      <c r="C16" s="234">
        <f>'Отделка потолка'!C3*(2.18*12+2.51*9)/457</f>
        <v>64.004376367614881</v>
      </c>
      <c r="D16" s="138">
        <v>600</v>
      </c>
      <c r="E16" s="134">
        <f>C16*D16</f>
        <v>38402.62582056893</v>
      </c>
    </row>
    <row r="17" spans="1:5" s="186" customFormat="1" hidden="1" outlineLevel="1" x14ac:dyDescent="0.25">
      <c r="A17" s="135" t="s">
        <v>806</v>
      </c>
      <c r="B17" s="136" t="s">
        <v>16</v>
      </c>
      <c r="C17" s="234">
        <f>'Отделка потолка'!C3*(13.18*3+3.64)/457</f>
        <v>56.691466083150985</v>
      </c>
      <c r="D17" s="138">
        <v>700</v>
      </c>
      <c r="E17" s="134">
        <f>C17*D17</f>
        <v>39684.026258205689</v>
      </c>
    </row>
    <row r="18" spans="1:5" s="186" customFormat="1" hidden="1" outlineLevel="1" x14ac:dyDescent="0.25">
      <c r="A18" s="135" t="s">
        <v>791</v>
      </c>
      <c r="B18" s="136" t="s">
        <v>582</v>
      </c>
      <c r="C18" s="234">
        <f>C15*5</f>
        <v>603.47921225382936</v>
      </c>
      <c r="D18" s="138">
        <v>11.7</v>
      </c>
      <c r="E18" s="134">
        <f>C18*D18</f>
        <v>7060.7067833698029</v>
      </c>
    </row>
    <row r="19" spans="1:5" hidden="1" outlineLevel="1" x14ac:dyDescent="0.25">
      <c r="A19" s="135" t="s">
        <v>787</v>
      </c>
      <c r="B19" s="136" t="str">
        <f>VLOOKUP(A19,[1]Отделка!Прайс,2,FALSE)</f>
        <v>м2</v>
      </c>
      <c r="C19" s="234">
        <f>C5*3.72/320.5</f>
        <v>6.9641185647425896</v>
      </c>
      <c r="D19" s="138">
        <v>360</v>
      </c>
      <c r="E19" s="134">
        <f t="shared" ref="E19:E23" si="2">C19*D19</f>
        <v>2507.0826833073324</v>
      </c>
    </row>
    <row r="20" spans="1:5" hidden="1" outlineLevel="1" x14ac:dyDescent="0.25">
      <c r="A20" s="135" t="s">
        <v>788</v>
      </c>
      <c r="B20" s="136" t="str">
        <f>VLOOKUP(A20,[1]Отделка!Прайс,2,FALSE)</f>
        <v>м2</v>
      </c>
      <c r="C20" s="234">
        <f>C19</f>
        <v>6.9641185647425896</v>
      </c>
      <c r="D20" s="138">
        <v>635.85</v>
      </c>
      <c r="E20" s="134">
        <f t="shared" si="2"/>
        <v>4428.1347893915754</v>
      </c>
    </row>
    <row r="21" spans="1:5" hidden="1" outlineLevel="1" x14ac:dyDescent="0.25">
      <c r="A21" s="135" t="s">
        <v>789</v>
      </c>
      <c r="B21" s="136" t="str">
        <f>VLOOKUP(A21,[1]Отделка!Прайс,2,FALSE)</f>
        <v>м2</v>
      </c>
      <c r="C21" s="234">
        <f>C5*(9.68+13.64+1.8*2)/320.5</f>
        <v>50.396255850234013</v>
      </c>
      <c r="D21" s="138">
        <v>450</v>
      </c>
      <c r="E21" s="134">
        <f t="shared" si="2"/>
        <v>22678.315132605305</v>
      </c>
    </row>
    <row r="22" spans="1:5" hidden="1" outlineLevel="1" x14ac:dyDescent="0.25">
      <c r="A22" s="135" t="s">
        <v>790</v>
      </c>
      <c r="B22" s="136" t="str">
        <f>VLOOKUP(A22,[1]Отделка!Прайс,2,FALSE)</f>
        <v>м2</v>
      </c>
      <c r="C22" s="234">
        <f>C21</f>
        <v>50.396255850234013</v>
      </c>
      <c r="D22" s="138">
        <v>599</v>
      </c>
      <c r="E22" s="134">
        <f t="shared" si="2"/>
        <v>30187.357254290175</v>
      </c>
    </row>
    <row r="23" spans="1:5" hidden="1" outlineLevel="1" x14ac:dyDescent="0.25">
      <c r="A23" s="135" t="s">
        <v>791</v>
      </c>
      <c r="B23" s="136" t="str">
        <f>VLOOKUP(A23,[1]Отделка!Прайс,2,FALSE)</f>
        <v>кг</v>
      </c>
      <c r="C23" s="234">
        <f>C21*5</f>
        <v>251.98127925117006</v>
      </c>
      <c r="D23" s="138">
        <v>11.7</v>
      </c>
      <c r="E23" s="134">
        <f t="shared" si="2"/>
        <v>2948.1809672386894</v>
      </c>
    </row>
    <row r="24" spans="1:5" collapsed="1" x14ac:dyDescent="0.25"/>
    <row r="25" spans="1:5" x14ac:dyDescent="0.25">
      <c r="A25" s="230" t="s">
        <v>787</v>
      </c>
      <c r="B25" s="231" t="str">
        <f>VLOOKUP(A25,[2]Отделка!Прайс,2,FALSE)</f>
        <v>м2</v>
      </c>
      <c r="C25" s="255">
        <v>0</v>
      </c>
      <c r="D25" s="232">
        <v>360</v>
      </c>
      <c r="E25" s="233">
        <f t="shared" ref="E25:E26" si="3">C25*D25</f>
        <v>0</v>
      </c>
    </row>
    <row r="26" spans="1:5" x14ac:dyDescent="0.25">
      <c r="A26" s="230" t="s">
        <v>788</v>
      </c>
      <c r="B26" s="231" t="str">
        <f>VLOOKUP(A26,[2]Отделка!Прайс,2,FALSE)</f>
        <v>м2</v>
      </c>
      <c r="C26" s="234">
        <f>C25*1.1</f>
        <v>0</v>
      </c>
      <c r="D26" s="232">
        <v>635.85</v>
      </c>
      <c r="E26" s="233">
        <f t="shared" si="3"/>
        <v>0</v>
      </c>
    </row>
    <row r="27" spans="1:5" x14ac:dyDescent="0.25">
      <c r="A27" s="135" t="s">
        <v>804</v>
      </c>
      <c r="B27" s="136" t="s">
        <v>16</v>
      </c>
      <c r="C27" s="255">
        <v>0</v>
      </c>
      <c r="D27" s="138">
        <v>500</v>
      </c>
      <c r="E27" s="134">
        <f>C27*D27</f>
        <v>0</v>
      </c>
    </row>
    <row r="28" spans="1:5" x14ac:dyDescent="0.25">
      <c r="A28" s="135" t="s">
        <v>805</v>
      </c>
      <c r="B28" s="136" t="s">
        <v>16</v>
      </c>
      <c r="C28" s="234">
        <f>C27*1.02</f>
        <v>0</v>
      </c>
      <c r="D28" s="138">
        <v>600</v>
      </c>
      <c r="E28" s="134">
        <f>C28*D28</f>
        <v>0</v>
      </c>
    </row>
    <row r="29" spans="1:5" x14ac:dyDescent="0.25">
      <c r="A29" s="135" t="s">
        <v>806</v>
      </c>
      <c r="B29" s="136" t="s">
        <v>16</v>
      </c>
      <c r="C29" s="234">
        <f>C27*1.02</f>
        <v>0</v>
      </c>
      <c r="D29" s="138">
        <v>700</v>
      </c>
      <c r="E29" s="134">
        <f>C29*D29</f>
        <v>0</v>
      </c>
    </row>
    <row r="30" spans="1:5" x14ac:dyDescent="0.25">
      <c r="A30" s="135" t="s">
        <v>791</v>
      </c>
      <c r="B30" s="136" t="s">
        <v>582</v>
      </c>
      <c r="C30" s="234">
        <f>C27*8</f>
        <v>0</v>
      </c>
      <c r="D30" s="138">
        <v>11.7</v>
      </c>
      <c r="E30" s="134">
        <f>C30*D30</f>
        <v>0</v>
      </c>
    </row>
    <row r="31" spans="1:5" x14ac:dyDescent="0.25">
      <c r="A31" s="256"/>
      <c r="B31" s="257"/>
      <c r="C31" s="257"/>
      <c r="D31" s="257"/>
      <c r="E31" s="257"/>
    </row>
    <row r="32" spans="1:5" x14ac:dyDescent="0.25">
      <c r="A32" s="256"/>
      <c r="B32" s="257"/>
      <c r="C32" s="257"/>
      <c r="D32" s="257"/>
      <c r="E32" s="257"/>
    </row>
    <row r="33" spans="1:5" x14ac:dyDescent="0.25">
      <c r="A33" s="256"/>
      <c r="B33" s="257"/>
      <c r="C33" s="257"/>
      <c r="D33" s="257"/>
      <c r="E33" s="257"/>
    </row>
    <row r="34" spans="1:5" x14ac:dyDescent="0.25">
      <c r="A34" s="256"/>
      <c r="B34" s="257"/>
      <c r="C34" s="257"/>
      <c r="D34" s="257"/>
      <c r="E34" s="257"/>
    </row>
    <row r="35" spans="1:5" x14ac:dyDescent="0.25">
      <c r="A35" s="256"/>
      <c r="B35" s="257"/>
      <c r="C35" s="257"/>
      <c r="D35" s="257"/>
      <c r="E35" s="257"/>
    </row>
  </sheetData>
  <customSheetViews>
    <customSheetView guid="{29263BE8-5F92-4B88-9012-AAC435C2C762}">
      <pageMargins left="0.7" right="0.7" top="0.75" bottom="0.75" header="0.3" footer="0.3"/>
    </customSheetView>
  </customSheetViews>
  <dataValidations count="1">
    <dataValidation type="list" allowBlank="1" showInputMessage="1" showErrorMessage="1" sqref="A10:A23 A25:A35">
      <formula1>отделка</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23</vt:i4>
      </vt:variant>
      <vt:variant>
        <vt:lpstr>Именованные диапазоны</vt:lpstr>
      </vt:variant>
      <vt:variant>
        <vt:i4>2</vt:i4>
      </vt:variant>
    </vt:vector>
  </HeadingPairs>
  <TitlesOfParts>
    <vt:vector size="25" baseType="lpstr">
      <vt:lpstr>Расчёт</vt:lpstr>
      <vt:lpstr>Фунд.</vt:lpstr>
      <vt:lpstr>Коробка</vt:lpstr>
      <vt:lpstr>Кровля</vt:lpstr>
      <vt:lpstr>Двери,ворота</vt:lpstr>
      <vt:lpstr>Окна</vt:lpstr>
      <vt:lpstr>Перегородки</vt:lpstr>
      <vt:lpstr>Отделка стен</vt:lpstr>
      <vt:lpstr>Отделка пола</vt:lpstr>
      <vt:lpstr>Отделка потолка</vt:lpstr>
      <vt:lpstr>Лестн.крыльца</vt:lpstr>
      <vt:lpstr>Техника</vt:lpstr>
      <vt:lpstr>ЭОМ</vt:lpstr>
      <vt:lpstr>ВиК</vt:lpstr>
      <vt:lpstr>ОиВ</vt:lpstr>
      <vt:lpstr>АПС</vt:lpstr>
      <vt:lpstr>ОПС</vt:lpstr>
      <vt:lpstr>СКУД</vt:lpstr>
      <vt:lpstr>СКС</vt:lpstr>
      <vt:lpstr>ДУ</vt:lpstr>
      <vt:lpstr>Проект</vt:lpstr>
      <vt:lpstr>Доп.компл.</vt:lpstr>
      <vt:lpstr>Мебель</vt:lpstr>
      <vt:lpstr>Коробка</vt:lpstr>
      <vt:lpstr>Фунд.!Фундамент</vt:lpstr>
    </vt:vector>
  </TitlesOfParts>
  <Company>АвистаМодуль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Анищенко Вадим</dc:creator>
  <cp:lastModifiedBy>Вадим</cp:lastModifiedBy>
  <cp:lastPrinted>2014-10-09T05:37:51Z</cp:lastPrinted>
  <dcterms:created xsi:type="dcterms:W3CDTF">2014-08-18T10:36:58Z</dcterms:created>
  <dcterms:modified xsi:type="dcterms:W3CDTF">2015-04-11T15:38:13Z</dcterms:modified>
</cp:coreProperties>
</file>